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minaecostarica-my.sharepoint.com/personal/kjimenez_minae_go_cr/Documents/Trabajo DIGECA/Taller, capacitación revisiones/2024/nov 2024/"/>
    </mc:Choice>
  </mc:AlternateContent>
  <xr:revisionPtr revIDLastSave="0" documentId="8_{998DD0F0-D5EB-405F-A840-FFCEE82CE716}" xr6:coauthVersionLast="47" xr6:coauthVersionMax="47" xr10:uidLastSave="{00000000-0000-0000-0000-000000000000}"/>
  <bookViews>
    <workbookView xWindow="-120" yWindow="-120" windowWidth="20730" windowHeight="11040" activeTab="1" xr2:uid="{00000000-000D-0000-FFFF-FFFF00000000}"/>
  </bookViews>
  <sheets>
    <sheet name="Identificación" sheetId="6" r:id="rId1"/>
    <sheet name="Patrón de uso" sheetId="5" r:id="rId2"/>
    <sheet name="Peligrosidad" sheetId="8" r:id="rId3"/>
    <sheet name="Acuáticos" sheetId="1" r:id="rId4"/>
    <sheet name="Aves" sheetId="2" r:id="rId5"/>
    <sheet name="Abejas" sheetId="3" r:id="rId6"/>
    <sheet name="Lombrices" sheetId="4" r:id="rId7"/>
    <sheet name="Resultados" sheetId="9" r:id="rId8"/>
    <sheet name="PE_IAGT" sheetId="15" state="hidden" r:id="rId9"/>
    <sheet name="PE_M1" sheetId="16" state="hidden" r:id="rId10"/>
    <sheet name="Agrupación de cultivos" sheetId="12" r:id="rId11"/>
  </sheets>
  <externalReferences>
    <externalReference r:id="rId12"/>
  </externalReferences>
  <definedNames>
    <definedName name="_xlnm._FilterDatabase" localSheetId="10" hidden="1">'Agrupación de cultivos'!$A$1:$E$108</definedName>
    <definedName name="_ftn1" localSheetId="3">Acuáticos!$A$2</definedName>
    <definedName name="_ftnref1" localSheetId="3">Acuáticos!$A$1</definedName>
    <definedName name="Adicional">Peligrosidad!$C$31:$C$36</definedName>
    <definedName name="Altura_boquilla">'Patrón de uso'!$C$25:$C$26</definedName>
    <definedName name="CULTIVOS">Aves!$A$84:$A$90</definedName>
    <definedName name="DETALLE">'Patrón de uso'!$E$25:$E$26</definedName>
    <definedName name="Humedecer">'Patrón de uso'!$D$25:$D$26</definedName>
    <definedName name="INDICADORES">'Agrupación de cultivos'!$A$2:$F$108</definedName>
    <definedName name="Intercepcion">'Patrón de uso'!$F$25:$F$28</definedName>
    <definedName name="LISTA_CULTIVOS">'Agrupación de cultivos'!$A$2:$A$108</definedName>
    <definedName name="Metodo_aplicacion">'Patrón de uso'!$A$25:$A$31</definedName>
    <definedName name="MOMENTO">'[1]Patrón de uso'!$D$38:$D$40</definedName>
    <definedName name="Nivel_1_acuaticos">Resultados!$B$1:$I$11</definedName>
    <definedName name="Nivel_2_acuaticos">Resultados!$B$14:$I$22</definedName>
    <definedName name="Niveles_de_preocupacion">'Patrón de uso'!$A$35:$B$40</definedName>
    <definedName name="Parametro_peligrosidad">Peligrosidad!$A$31:$A$35</definedName>
    <definedName name="Presentacion">Identificación!$F$12:$F$13</definedName>
    <definedName name="Tamaño_gota">'Patrón de uso'!$B$25:$B$28</definedName>
    <definedName name="TIPO_DE_PRODUCTO">Identificación!$H$12:$H$13</definedName>
    <definedName name="UNIDAD">Peligrosidad!$B$31:$B$33</definedName>
    <definedName name="UNIDAD_ESPECIAL">Peligrosidad!$D$31:$D$36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5" l="1"/>
  <c r="B3" i="5"/>
  <c r="C39" i="9"/>
  <c r="C37" i="9"/>
  <c r="C40" i="9"/>
  <c r="C38" i="9"/>
  <c r="C36" i="9"/>
  <c r="C28" i="9"/>
  <c r="C35" i="9"/>
  <c r="C27" i="9"/>
  <c r="D12" i="4"/>
  <c r="E12" i="4"/>
  <c r="A5" i="4"/>
  <c r="B32" i="9" l="1"/>
  <c r="B24" i="9"/>
  <c r="D41" i="9"/>
  <c r="D11" i="9"/>
  <c r="H42" i="9"/>
  <c r="H36" i="9"/>
  <c r="H37" i="9"/>
  <c r="H38" i="9"/>
  <c r="H39" i="9"/>
  <c r="H40" i="9"/>
  <c r="H35" i="9"/>
  <c r="E40" i="9"/>
  <c r="E38" i="9"/>
  <c r="E36" i="9"/>
  <c r="E37" i="9"/>
  <c r="O9" i="2"/>
  <c r="M9" i="2"/>
  <c r="M8" i="2"/>
  <c r="D38" i="9" l="1"/>
  <c r="L6" i="2"/>
  <c r="I41" i="9"/>
  <c r="H41" i="9"/>
  <c r="G41" i="9"/>
  <c r="C41" i="9"/>
  <c r="D40" i="9"/>
  <c r="E39" i="9"/>
  <c r="D39" i="9"/>
  <c r="D37" i="9"/>
  <c r="D36" i="9"/>
  <c r="E35" i="9"/>
  <c r="D35" i="9"/>
  <c r="L15" i="2"/>
  <c r="G28" i="3"/>
  <c r="C21" i="3"/>
  <c r="E3" i="3"/>
  <c r="G4" i="3"/>
  <c r="E12" i="3"/>
  <c r="F12" i="3" s="1"/>
  <c r="E11" i="3"/>
  <c r="C26" i="3"/>
  <c r="C20" i="3"/>
  <c r="B80" i="2"/>
  <c r="B79" i="2"/>
  <c r="P12" i="2" s="1"/>
  <c r="C8" i="5"/>
  <c r="C13" i="5"/>
  <c r="A13" i="5"/>
  <c r="Q12" i="2" l="1"/>
  <c r="G39" i="9" s="1"/>
  <c r="F39" i="9"/>
  <c r="H12" i="3"/>
  <c r="F11" i="3"/>
  <c r="H11" i="3" s="1"/>
  <c r="S12" i="2" l="1"/>
  <c r="I39" i="9" s="1"/>
  <c r="H56" i="9" l="1"/>
  <c r="H57" i="9"/>
  <c r="H58" i="9"/>
  <c r="H55" i="9"/>
  <c r="B56" i="9"/>
  <c r="B57" i="9"/>
  <c r="B58" i="9"/>
  <c r="B55" i="9"/>
  <c r="C57" i="9"/>
  <c r="C55" i="9"/>
  <c r="C49" i="9"/>
  <c r="C56" i="9"/>
  <c r="C48" i="9"/>
  <c r="C59" i="9"/>
  <c r="C58" i="9"/>
  <c r="B52" i="9"/>
  <c r="F58" i="9"/>
  <c r="I59" i="9"/>
  <c r="F57" i="9"/>
  <c r="F16" i="3"/>
  <c r="G26" i="3"/>
  <c r="D10" i="3"/>
  <c r="E56" i="9" s="1"/>
  <c r="D12" i="3"/>
  <c r="E58" i="9" s="1"/>
  <c r="C10" i="3"/>
  <c r="D56" i="9" s="1"/>
  <c r="C12" i="3"/>
  <c r="D58" i="9" s="1"/>
  <c r="B10" i="3"/>
  <c r="B12" i="3"/>
  <c r="G20" i="3"/>
  <c r="B9" i="3"/>
  <c r="B11" i="3"/>
  <c r="C11" i="3"/>
  <c r="D57" i="9" s="1"/>
  <c r="C9" i="3"/>
  <c r="D55" i="9" s="1"/>
  <c r="C14" i="5"/>
  <c r="C31" i="5"/>
  <c r="C30" i="5"/>
  <c r="E29" i="5"/>
  <c r="A14" i="5"/>
  <c r="A10" i="5"/>
  <c r="F63" i="2"/>
  <c r="O20" i="2"/>
  <c r="O18" i="2"/>
  <c r="O13" i="2"/>
  <c r="N20" i="2"/>
  <c r="M20" i="2"/>
  <c r="O19" i="2"/>
  <c r="N19" i="2"/>
  <c r="M19" i="2"/>
  <c r="J60" i="2"/>
  <c r="G63" i="2"/>
  <c r="C11" i="5"/>
  <c r="C10" i="5"/>
  <c r="A11" i="5"/>
  <c r="N18" i="2"/>
  <c r="M18" i="2"/>
  <c r="O17" i="2"/>
  <c r="N17" i="2"/>
  <c r="M17" i="2"/>
  <c r="E28" i="5"/>
  <c r="H27" i="5"/>
  <c r="G62" i="2" s="1"/>
  <c r="C9" i="5"/>
  <c r="A8" i="5"/>
  <c r="E10" i="3" l="1"/>
  <c r="F10" i="3" s="1"/>
  <c r="H10" i="3" s="1"/>
  <c r="G21" i="3"/>
  <c r="E9" i="3" s="1"/>
  <c r="B63" i="2"/>
  <c r="J61" i="2"/>
  <c r="J64" i="2" s="1"/>
  <c r="P19" i="2" s="1"/>
  <c r="K61" i="2"/>
  <c r="G64" i="2"/>
  <c r="P18" i="2" s="1"/>
  <c r="C63" i="2"/>
  <c r="F62" i="2"/>
  <c r="K60" i="2"/>
  <c r="B62" i="2"/>
  <c r="C62" i="2"/>
  <c r="F56" i="9" l="1"/>
  <c r="F64" i="2"/>
  <c r="P17" i="2" s="1"/>
  <c r="F9" i="3"/>
  <c r="H9" i="3" s="1"/>
  <c r="Q18" i="2"/>
  <c r="S18" i="2" s="1"/>
  <c r="Q19" i="2"/>
  <c r="S19" i="2" s="1"/>
  <c r="I56" i="9"/>
  <c r="G56" i="9"/>
  <c r="A9" i="5"/>
  <c r="Q17" i="2" l="1"/>
  <c r="S17" i="2" s="1"/>
  <c r="F55" i="9"/>
  <c r="O11" i="2"/>
  <c r="O4" i="2"/>
  <c r="N11" i="2"/>
  <c r="M11" i="2"/>
  <c r="M13" i="2"/>
  <c r="B3" i="4"/>
  <c r="B5" i="3"/>
  <c r="B4" i="3"/>
  <c r="B16" i="3"/>
  <c r="M4" i="2"/>
  <c r="M12" i="2"/>
  <c r="M10" i="2"/>
  <c r="M3" i="2"/>
  <c r="E15" i="1"/>
  <c r="E14" i="1"/>
  <c r="E13" i="1"/>
  <c r="E16" i="1"/>
  <c r="E17" i="1"/>
  <c r="E7" i="1"/>
  <c r="E6" i="1"/>
  <c r="E4" i="1"/>
  <c r="E3" i="1"/>
  <c r="E5" i="1"/>
  <c r="C5" i="9"/>
  <c r="C4" i="9"/>
  <c r="A40" i="2"/>
  <c r="A24" i="2"/>
  <c r="A3" i="2"/>
  <c r="B3" i="2" s="1"/>
  <c r="A12" i="5"/>
  <c r="A9" i="6"/>
  <c r="C65" i="9"/>
  <c r="C19" i="9"/>
  <c r="C18" i="9"/>
  <c r="C17" i="9"/>
  <c r="C15" i="9"/>
  <c r="C16" i="9"/>
  <c r="C7" i="9"/>
  <c r="C6" i="9"/>
  <c r="C8" i="9"/>
  <c r="G2" i="8"/>
  <c r="C7" i="4"/>
  <c r="D9" i="3"/>
  <c r="D11" i="3"/>
  <c r="E57" i="9" s="1"/>
  <c r="C5" i="3"/>
  <c r="C4" i="3"/>
  <c r="C16" i="3"/>
  <c r="N3" i="2"/>
  <c r="I55" i="9" l="1"/>
  <c r="E55" i="9"/>
  <c r="G55" i="9" l="1"/>
  <c r="I57" i="9"/>
  <c r="G57" i="9"/>
  <c r="B14" i="1"/>
  <c r="B17" i="1"/>
  <c r="B15" i="1"/>
  <c r="C13" i="1"/>
  <c r="B12" i="1"/>
  <c r="B22" i="8"/>
  <c r="A20" i="5"/>
  <c r="J13" i="1"/>
  <c r="B24" i="8" l="1"/>
  <c r="F26" i="8"/>
  <c r="F25" i="8"/>
  <c r="B26" i="8"/>
  <c r="B25" i="8"/>
  <c r="B23" i="8"/>
  <c r="B21" i="8"/>
  <c r="B20" i="8"/>
  <c r="B19" i="8"/>
  <c r="B18" i="8"/>
  <c r="B17" i="8"/>
  <c r="B4" i="8"/>
  <c r="B3" i="8"/>
  <c r="A8" i="6" l="1"/>
  <c r="A11" i="1" l="1"/>
  <c r="A20" i="1"/>
  <c r="D1" i="1"/>
  <c r="A1" i="1"/>
  <c r="D4" i="3" l="1"/>
  <c r="G5" i="1"/>
  <c r="O3" i="2"/>
  <c r="C21" i="5"/>
  <c r="H28" i="5"/>
  <c r="N9" i="2"/>
  <c r="D10" i="9"/>
  <c r="D9" i="9"/>
  <c r="C21" i="9"/>
  <c r="C20" i="9"/>
  <c r="C10" i="9"/>
  <c r="C9" i="9"/>
  <c r="C29" i="9"/>
  <c r="C22" i="9"/>
  <c r="E19" i="1" l="1"/>
  <c r="E18" i="1"/>
  <c r="F18" i="1"/>
  <c r="F19" i="1"/>
  <c r="J8" i="1"/>
  <c r="J9" i="1"/>
  <c r="D8" i="1"/>
  <c r="E8" i="1"/>
  <c r="G15" i="1"/>
  <c r="G16" i="1"/>
  <c r="G17" i="1"/>
  <c r="G14" i="1"/>
  <c r="G4" i="1"/>
  <c r="G13" i="1"/>
  <c r="G3" i="1"/>
  <c r="D18" i="1"/>
  <c r="C7" i="5"/>
  <c r="E9" i="1"/>
  <c r="D9" i="1"/>
  <c r="B7" i="8"/>
  <c r="B6" i="8"/>
  <c r="B5" i="8"/>
  <c r="G8" i="1"/>
  <c r="G9" i="1"/>
  <c r="G6" i="1"/>
  <c r="G7" i="1"/>
  <c r="N13" i="2"/>
  <c r="O12" i="2"/>
  <c r="N12" i="2"/>
  <c r="O10" i="2"/>
  <c r="N10" i="2"/>
  <c r="O8" i="2"/>
  <c r="N8" i="2"/>
  <c r="N4" i="2"/>
  <c r="A5" i="2"/>
  <c r="A1" i="2"/>
  <c r="L1" i="2"/>
  <c r="B78" i="2"/>
  <c r="B77" i="2"/>
  <c r="F42" i="9" s="1"/>
  <c r="B76" i="2"/>
  <c r="B68" i="2"/>
  <c r="B60" i="2"/>
  <c r="C60" i="2" s="1"/>
  <c r="B24" i="2"/>
  <c r="B11" i="8"/>
  <c r="C50" i="9"/>
  <c r="A4" i="3"/>
  <c r="A1" i="3"/>
  <c r="D14" i="1"/>
  <c r="D15" i="1"/>
  <c r="D16" i="1"/>
  <c r="D17" i="1"/>
  <c r="D13" i="1"/>
  <c r="C24" i="2" l="1"/>
  <c r="P13" i="2"/>
  <c r="F40" i="9" s="1"/>
  <c r="B67" i="9"/>
  <c r="F14" i="9"/>
  <c r="D5" i="3"/>
  <c r="E49" i="9"/>
  <c r="K49" i="9" s="1"/>
  <c r="I66" i="9"/>
  <c r="H66" i="9"/>
  <c r="I29" i="9"/>
  <c r="H29" i="9"/>
  <c r="I22" i="9"/>
  <c r="H22" i="9"/>
  <c r="I11" i="9"/>
  <c r="G11" i="9"/>
  <c r="H11" i="9"/>
  <c r="Q13" i="2" l="1"/>
  <c r="D65" i="9"/>
  <c r="D67" i="9"/>
  <c r="D49" i="9"/>
  <c r="D48" i="9"/>
  <c r="C30" i="9"/>
  <c r="D27" i="9"/>
  <c r="D28" i="9"/>
  <c r="D26" i="9"/>
  <c r="E21" i="9"/>
  <c r="E20" i="9"/>
  <c r="D22" i="9"/>
  <c r="E10" i="9"/>
  <c r="E9" i="9"/>
  <c r="D21" i="9"/>
  <c r="D20" i="9"/>
  <c r="D8" i="9"/>
  <c r="D19" i="9" s="1"/>
  <c r="D7" i="9"/>
  <c r="D18" i="9" s="1"/>
  <c r="D6" i="9"/>
  <c r="D17" i="9" s="1"/>
  <c r="D5" i="9"/>
  <c r="D16" i="9" s="1"/>
  <c r="D4" i="9"/>
  <c r="D15" i="9" s="1"/>
  <c r="G5" i="3"/>
  <c r="H48" i="9"/>
  <c r="N48" i="9" s="1"/>
  <c r="I50" i="9"/>
  <c r="S13" i="2" l="1"/>
  <c r="I40" i="9" s="1"/>
  <c r="G40" i="9"/>
  <c r="D29" i="9"/>
  <c r="D59" i="9" s="1"/>
  <c r="D47" i="9"/>
  <c r="D64" i="9" s="1"/>
  <c r="D54" i="9"/>
  <c r="H49" i="9"/>
  <c r="N49" i="9" s="1"/>
  <c r="D50" i="9" l="1"/>
  <c r="D66" i="9"/>
  <c r="B11" i="16"/>
  <c r="B11" i="15"/>
  <c r="B4" i="5" l="1"/>
  <c r="C8" i="6"/>
  <c r="A6" i="6"/>
  <c r="A3" i="5" s="1"/>
  <c r="B15" i="5" l="1"/>
  <c r="B20" i="5" s="1"/>
  <c r="E5" i="3"/>
  <c r="B61" i="2"/>
  <c r="B64" i="2" s="1"/>
  <c r="P8" i="2" s="1"/>
  <c r="F35" i="9" s="1"/>
  <c r="B69" i="2"/>
  <c r="G19" i="1"/>
  <c r="G18" i="1"/>
  <c r="H21" i="9"/>
  <c r="H20" i="9"/>
  <c r="H9" i="9"/>
  <c r="F29" i="9" l="1"/>
  <c r="F11" i="9"/>
  <c r="F50" i="9"/>
  <c r="E16" i="3"/>
  <c r="G16" i="3" s="1"/>
  <c r="E4" i="3" s="1"/>
  <c r="F4" i="3" s="1"/>
  <c r="H4" i="3" s="1"/>
  <c r="F59" i="9"/>
  <c r="F41" i="9"/>
  <c r="F5" i="3"/>
  <c r="H5" i="3" s="1"/>
  <c r="Q8" i="2"/>
  <c r="F66" i="9"/>
  <c r="F22" i="9"/>
  <c r="I58" i="9"/>
  <c r="G58" i="9"/>
  <c r="B72" i="2"/>
  <c r="P11" i="2" s="1"/>
  <c r="F38" i="9" s="1"/>
  <c r="C61" i="2"/>
  <c r="C64" i="2" s="1"/>
  <c r="P9" i="2" s="1"/>
  <c r="F36" i="9" s="1"/>
  <c r="H3" i="1"/>
  <c r="F4" i="9"/>
  <c r="H10" i="9"/>
  <c r="S8" i="2" l="1"/>
  <c r="I35" i="9" s="1"/>
  <c r="G35" i="9"/>
  <c r="Q11" i="2"/>
  <c r="P10" i="2"/>
  <c r="F37" i="9" s="1"/>
  <c r="A76" i="2"/>
  <c r="A17" i="5"/>
  <c r="A4" i="5"/>
  <c r="S11" i="2" l="1"/>
  <c r="I38" i="9" s="1"/>
  <c r="G38" i="9"/>
  <c r="Q10" i="2"/>
  <c r="J19" i="1"/>
  <c r="J18" i="1"/>
  <c r="F9" i="1"/>
  <c r="F8" i="1"/>
  <c r="D19" i="1"/>
  <c r="E8" i="9"/>
  <c r="F7" i="1"/>
  <c r="B2" i="1"/>
  <c r="H13" i="1"/>
  <c r="C3" i="4"/>
  <c r="S10" i="2" l="1"/>
  <c r="I37" i="9" s="1"/>
  <c r="G37" i="9"/>
  <c r="C7" i="2"/>
  <c r="H30" i="9" s="1"/>
  <c r="C3" i="2"/>
  <c r="I19" i="1"/>
  <c r="G21" i="9" s="1"/>
  <c r="I13" i="1"/>
  <c r="I15" i="1"/>
  <c r="I18" i="1"/>
  <c r="G20" i="9" s="1"/>
  <c r="I9" i="1"/>
  <c r="G10" i="9" s="1"/>
  <c r="I8" i="1"/>
  <c r="G9" i="9" s="1"/>
  <c r="B12" i="4"/>
  <c r="F30" i="9" l="1"/>
  <c r="K9" i="1"/>
  <c r="K19" i="1" s="1"/>
  <c r="K8" i="1"/>
  <c r="K18" i="1" s="1"/>
  <c r="A7" i="1"/>
  <c r="A21" i="1" s="1"/>
  <c r="B7" i="1"/>
  <c r="I21" i="9" l="1"/>
  <c r="I20" i="9"/>
  <c r="I10" i="9"/>
  <c r="I9" i="9"/>
  <c r="J17" i="1"/>
  <c r="J16" i="1"/>
  <c r="J15" i="1"/>
  <c r="J14" i="1"/>
  <c r="H17" i="9" s="1"/>
  <c r="J7" i="1"/>
  <c r="J6" i="1"/>
  <c r="J5" i="1"/>
  <c r="K15" i="1" s="1"/>
  <c r="J4" i="1"/>
  <c r="J3" i="1"/>
  <c r="F17" i="1"/>
  <c r="F16" i="1"/>
  <c r="F15" i="1"/>
  <c r="F14" i="1"/>
  <c r="F13" i="1"/>
  <c r="I5" i="1"/>
  <c r="G5" i="9" s="1"/>
  <c r="I3" i="1"/>
  <c r="F6" i="1"/>
  <c r="F5" i="1"/>
  <c r="F4" i="1"/>
  <c r="F3" i="1"/>
  <c r="K13" i="1" l="1"/>
  <c r="I15" i="9" s="1"/>
  <c r="G4" i="9"/>
  <c r="K3" i="1"/>
  <c r="H15" i="9"/>
  <c r="H4" i="9"/>
  <c r="I17" i="1"/>
  <c r="E19" i="9"/>
  <c r="I16" i="1"/>
  <c r="E18" i="9"/>
  <c r="I6" i="1"/>
  <c r="G7" i="9" s="1"/>
  <c r="E7" i="9"/>
  <c r="G16" i="9"/>
  <c r="E16" i="9"/>
  <c r="I14" i="1"/>
  <c r="E17" i="9"/>
  <c r="E6" i="9"/>
  <c r="G15" i="9"/>
  <c r="E15" i="9"/>
  <c r="E5" i="9"/>
  <c r="I7" i="1"/>
  <c r="E4" i="9"/>
  <c r="I4" i="1"/>
  <c r="G6" i="9" s="1"/>
  <c r="K5" i="1"/>
  <c r="G18" i="9" l="1"/>
  <c r="K16" i="1"/>
  <c r="G19" i="9"/>
  <c r="K17" i="1"/>
  <c r="G17" i="9"/>
  <c r="K14" i="1"/>
  <c r="I16" i="9"/>
  <c r="K4" i="1"/>
  <c r="G8" i="9"/>
  <c r="K7" i="1"/>
  <c r="K6" i="1"/>
  <c r="I5" i="9"/>
  <c r="I19" i="9" l="1"/>
  <c r="I17" i="9"/>
  <c r="I7" i="9"/>
  <c r="I18" i="9"/>
  <c r="I6" i="9"/>
  <c r="I8" i="9"/>
  <c r="B16" i="1"/>
  <c r="B13" i="1"/>
  <c r="B21" i="1"/>
  <c r="B6" i="1"/>
  <c r="B19" i="1" s="1"/>
  <c r="B4" i="1"/>
  <c r="B3" i="1"/>
  <c r="G66" i="9" l="1"/>
  <c r="C66" i="9"/>
  <c r="B62" i="9"/>
  <c r="E48" i="9"/>
  <c r="K48" i="9" s="1"/>
  <c r="B45" i="9"/>
  <c r="B1" i="9"/>
  <c r="E27" i="9"/>
  <c r="G29" i="9"/>
  <c r="G22" i="9"/>
  <c r="C11" i="9"/>
  <c r="D11" i="1"/>
  <c r="D24" i="2"/>
  <c r="A1" i="4" l="1"/>
  <c r="F15" i="9" l="1"/>
  <c r="B7" i="2"/>
  <c r="E65" i="9"/>
  <c r="D16" i="3"/>
  <c r="A1" i="5"/>
  <c r="A7" i="2" l="1"/>
  <c r="A9" i="2"/>
  <c r="E24" i="2" l="1"/>
  <c r="D28" i="2"/>
  <c r="B5" i="1"/>
  <c r="B18" i="1" s="1"/>
  <c r="E28" i="2" l="1"/>
  <c r="G24" i="2"/>
  <c r="I24" i="2" s="1"/>
  <c r="A7" i="4"/>
  <c r="D3" i="2"/>
  <c r="B28" i="2"/>
  <c r="E3" i="2" l="1"/>
  <c r="D7" i="2"/>
  <c r="F48" i="9"/>
  <c r="L48" i="9" s="1"/>
  <c r="F49" i="9"/>
  <c r="L49" i="9" s="1"/>
  <c r="G49" i="9" l="1"/>
  <c r="G48" i="9"/>
  <c r="A28" i="2"/>
  <c r="I48" i="9" l="1"/>
  <c r="M48" i="9"/>
  <c r="I49" i="9"/>
  <c r="M49" i="9"/>
  <c r="C28" i="2"/>
  <c r="F28" i="2" s="1"/>
  <c r="H28" i="2" s="1"/>
  <c r="F24" i="2"/>
  <c r="H24" i="2" s="1"/>
  <c r="J24" i="2" l="1"/>
  <c r="B31" i="2" s="1"/>
  <c r="K63" i="2"/>
  <c r="K64" i="2"/>
  <c r="P20" i="2" s="1"/>
  <c r="G28" i="2"/>
  <c r="I28" i="2" s="1"/>
  <c r="J28" i="2" s="1"/>
  <c r="D7" i="4"/>
  <c r="A15" i="4" s="1"/>
  <c r="A12" i="4"/>
  <c r="C12" i="4" s="1"/>
  <c r="G12" i="4" l="1"/>
  <c r="I12" i="4" s="1"/>
  <c r="F12" i="4"/>
  <c r="H12" i="4" s="1"/>
  <c r="B15" i="4" s="1"/>
  <c r="C15" i="4" s="1"/>
  <c r="D3" i="4" s="1"/>
  <c r="F7" i="2"/>
  <c r="G7" i="2" s="1"/>
  <c r="Q20" i="2"/>
  <c r="S20" i="2" s="1"/>
  <c r="E67" i="9"/>
  <c r="B34" i="2"/>
  <c r="B36" i="2" s="1"/>
  <c r="B38" i="2" s="1"/>
  <c r="F3" i="2" l="1"/>
  <c r="F28" i="9"/>
  <c r="E30" i="9"/>
  <c r="G3" i="2" l="1"/>
  <c r="D30" i="9"/>
  <c r="E3" i="4"/>
  <c r="G3" i="4" s="1"/>
  <c r="I4" i="9"/>
  <c r="F65" i="9"/>
  <c r="P4" i="2" l="1"/>
  <c r="Q4" i="2" s="1"/>
  <c r="G28" i="9" s="1"/>
  <c r="P3" i="2"/>
  <c r="Q3" i="2" s="1"/>
  <c r="G27" i="9" s="1"/>
  <c r="F27" i="9"/>
  <c r="I65" i="9"/>
  <c r="G65" i="9"/>
  <c r="S4" i="2" l="1"/>
  <c r="I28" i="9" s="1"/>
  <c r="S3" i="2"/>
  <c r="I27" i="9" s="1"/>
  <c r="Q9" i="2"/>
  <c r="S9" i="2" l="1"/>
  <c r="I36" i="9" s="1"/>
  <c r="G36" i="9"/>
  <c r="E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elidier vargas</author>
  </authors>
  <commentList>
    <comment ref="A5" authorId="0" shapeId="0" xr:uid="{333F2047-20C2-4B1A-AC16-F6D64916926C}">
      <text>
        <r>
          <rPr>
            <sz val="11"/>
            <color indexed="81"/>
            <rFont val="Calibri"/>
            <family val="2"/>
            <scheme val="minor"/>
          </rPr>
          <t>UEAA: debe seleccionar si se va a evaluar el 
IAGT o metabolito?</t>
        </r>
      </text>
    </comment>
    <comment ref="A7" authorId="0" shapeId="0" xr:uid="{3FD58B2C-10EB-4B24-B22A-9A623A99B9FD}">
      <text>
        <r>
          <rPr>
            <sz val="11"/>
            <color indexed="81"/>
            <rFont val="Calibri"/>
            <family val="2"/>
            <scheme val="minor"/>
          </rPr>
          <t>UEAA: debe seleccionar si el producto es 
Líquido o sólido?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elidier vargas</author>
    <author>Elidier Vargas Castro</author>
  </authors>
  <commentList>
    <comment ref="D2" authorId="0" shapeId="0" xr:uid="{CD664FC0-4D2C-486C-AB11-012A15C8DFD7}">
      <text>
        <r>
          <rPr>
            <sz val="9"/>
            <color indexed="81"/>
            <rFont val="Tahoma"/>
            <family val="2"/>
          </rPr>
          <t xml:space="preserve">UEAA:
</t>
        </r>
        <r>
          <rPr>
            <sz val="12"/>
            <color indexed="81"/>
            <rFont val="Calibri"/>
            <family val="2"/>
            <scheme val="minor"/>
          </rPr>
          <t>Escoja un parámetro, de acuerdo con lo que indique el estudio respectivo</t>
        </r>
      </text>
    </comment>
    <comment ref="B8" authorId="0" shapeId="0" xr:uid="{06B97398-6D67-4388-BD5D-F79E48D62FEA}">
      <text>
        <r>
          <rPr>
            <sz val="11"/>
            <color indexed="81"/>
            <rFont val="Calibri"/>
            <family val="2"/>
            <scheme val="minor"/>
          </rPr>
          <t>UEAA: Estudios opcionales, complementarios</t>
        </r>
      </text>
    </comment>
    <comment ref="B9" authorId="0" shapeId="0" xr:uid="{770109C5-063A-44F4-9057-77BF50946285}">
      <text>
        <r>
          <rPr>
            <sz val="11"/>
            <color indexed="81"/>
            <rFont val="Calibri"/>
            <family val="2"/>
            <scheme val="minor"/>
          </rPr>
          <t>UEAA:
Estudios opcionales, complementarios</t>
        </r>
      </text>
    </comment>
    <comment ref="E17" authorId="1" shapeId="0" xr:uid="{00000000-0006-0000-0200-000004000000}">
      <text>
        <r>
          <rPr>
            <sz val="11"/>
            <color indexed="81"/>
            <rFont val="Calibri"/>
            <family val="2"/>
            <scheme val="minor"/>
          </rPr>
          <t>UEAA: Vida media foliar.  Si no se tiene el dato, por default se toma un valor de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Elidier Vargas Castro</author>
    <author>elidier vargas</author>
  </authors>
  <commentList>
    <comment ref="B8" authorId="0" shapeId="0" xr:uid="{00000000-0006-0000-0300-000001000000}">
      <text>
        <r>
          <rPr>
            <sz val="11"/>
            <color indexed="81"/>
            <rFont val="Calibri"/>
            <family val="2"/>
            <scheme val="minor"/>
          </rPr>
          <t>UEAA: se debe colocar el resultado  del modelo FOCUS, STEPS 1 - Maximun PECsw</t>
        </r>
      </text>
    </comment>
    <comment ref="B20" authorId="1" shapeId="0" xr:uid="{E8B6A59E-A024-4BDE-9C91-0C0AF44C4120}">
      <text>
        <r>
          <rPr>
            <sz val="11"/>
            <color indexed="81"/>
            <rFont val="Calibri"/>
            <family val="2"/>
            <scheme val="minor"/>
          </rPr>
          <t xml:space="preserve">UEAA: debe seleccionar el escenario de cobertura del follaje adecuado según el patrón de uso </t>
        </r>
      </text>
    </comment>
    <comment ref="B23" authorId="0" shapeId="0" xr:uid="{00000000-0006-0000-0300-000002000000}">
      <text>
        <r>
          <rPr>
            <sz val="11"/>
            <color indexed="81"/>
            <rFont val="Calibri"/>
            <family val="2"/>
            <scheme val="minor"/>
          </rPr>
          <t>UEAA: se debe colocar el resultado  del modelo FOCUS, STEPS 2 - Maximun PECsw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elidier vargas</author>
    <author>Licidia María Rojas Rojas</author>
    <author>iacedo</author>
  </authors>
  <commentList>
    <comment ref="E2" authorId="0" shapeId="0" xr:uid="{0CEB8A48-661E-46CE-B8C8-356B16E557BB}">
      <text>
        <r>
          <rPr>
            <b/>
            <sz val="9"/>
            <color indexed="81"/>
            <rFont val="Tahoma"/>
            <family val="2"/>
          </rPr>
          <t>elidier vargas:</t>
        </r>
        <r>
          <rPr>
            <sz val="9"/>
            <color indexed="81"/>
            <rFont val="Tahoma"/>
            <family val="2"/>
          </rPr>
          <t xml:space="preserve">
DDD = tasa de aplicación (kg/ha) * valor de corte 1</t>
        </r>
      </text>
    </comment>
    <comment ref="G2" authorId="0" shapeId="0" xr:uid="{534783A2-D6E7-4552-A0E9-061C041ABCAC}">
      <text>
        <r>
          <rPr>
            <b/>
            <sz val="9"/>
            <color indexed="81"/>
            <rFont val="Tahoma"/>
            <family val="2"/>
          </rPr>
          <t>elidier vargas:</t>
        </r>
        <r>
          <rPr>
            <sz val="9"/>
            <color indexed="81"/>
            <rFont val="Tahoma"/>
            <family val="2"/>
          </rPr>
          <t xml:space="preserve">
DDD = tasa de aplicación (kg/ha) * valor de corte 1 * MAF90</t>
        </r>
      </text>
    </comment>
    <comment ref="E7" authorId="1" shapeId="0" xr:uid="{00000000-0006-0000-0400-000002000000}">
      <text>
        <r>
          <rPr>
            <sz val="9"/>
            <color indexed="81"/>
            <rFont val="Tahoma"/>
            <family val="2"/>
          </rPr>
          <t>valor fijo, no se cambia.
Fuente: EFSA, 2009</t>
        </r>
      </text>
    </comment>
    <comment ref="J12" authorId="2" shapeId="0" xr:uid="{00000000-0006-0000-0400-000001000000}">
      <text>
        <r>
          <rPr>
            <b/>
            <sz val="9"/>
            <color indexed="81"/>
            <rFont val="Tahoma"/>
            <family val="2"/>
          </rPr>
          <t>iacedo:</t>
        </r>
        <r>
          <rPr>
            <sz val="9"/>
            <color indexed="81"/>
            <rFont val="Tahoma"/>
            <family val="2"/>
          </rPr>
          <t xml:space="preserve">
el dato que estaba anteriormente (1.2) no era el correcto de acuerdo con el documento Risk Assessment for Birds and Mammals de EFSA (2009), por lo que se corrige el 27/09/2012 por JFSC e IAV.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Jeannette Venegas Alvarado</author>
  </authors>
  <commentList>
    <comment ref="G15" authorId="0" shapeId="0" xr:uid="{C104AB70-9C36-4BFB-A824-C0D56BDED1B5}">
      <text>
        <r>
          <rPr>
            <b/>
            <sz val="9"/>
            <color indexed="81"/>
            <rFont val="Tahoma"/>
            <family val="2"/>
          </rPr>
          <t>Jeannette Venegas Alvarado:</t>
        </r>
        <r>
          <rPr>
            <sz val="9"/>
            <color indexed="81"/>
            <rFont val="Tahoma"/>
            <family val="2"/>
          </rPr>
          <t xml:space="preserve">
ETE= VC4 X 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Elidier Vargas Castro</author>
  </authors>
  <commentList>
    <comment ref="B6" authorId="0" shapeId="0" xr:uid="{00000000-0006-0000-0600-000001000000}">
      <text>
        <r>
          <rPr>
            <sz val="11"/>
            <color indexed="81"/>
            <rFont val="Calibri"/>
            <family val="2"/>
            <scheme val="minor"/>
          </rPr>
          <t xml:space="preserve">UEAA: Debe seleccionar el escenario correspondiente según el procedimiento para realziar ERAs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Inti Acedo Vasquez</author>
  </authors>
  <commentList>
    <comment ref="C2" authorId="0" shapeId="0" xr:uid="{00000000-0006-0000-0900-000001000000}">
      <text>
        <r>
          <rPr>
            <b/>
            <sz val="9"/>
            <color indexed="81"/>
            <rFont val="Tahoma"/>
            <family val="2"/>
          </rPr>
          <t>Inti Acedo Vasquez:</t>
        </r>
        <r>
          <rPr>
            <sz val="9"/>
            <color indexed="81"/>
            <rFont val="Tahoma"/>
            <family val="2"/>
          </rPr>
          <t xml:space="preserve">
Nombre científico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Inti Acedo Vasquez</author>
  </authors>
  <commentList>
    <comment ref="C2" authorId="0" shapeId="0" xr:uid="{00000000-0006-0000-0800-000001000000}">
      <text>
        <r>
          <rPr>
            <b/>
            <sz val="9"/>
            <color indexed="81"/>
            <rFont val="Tahoma"/>
            <family val="2"/>
          </rPr>
          <t>Inti Acedo Vasquez:</t>
        </r>
        <r>
          <rPr>
            <sz val="9"/>
            <color indexed="81"/>
            <rFont val="Tahoma"/>
            <family val="2"/>
          </rPr>
          <t xml:space="preserve">
Nombre científico</t>
        </r>
      </text>
    </comment>
  </commentList>
</comments>
</file>

<file path=xl/sharedStrings.xml><?xml version="1.0" encoding="utf-8"?>
<sst xmlns="http://schemas.openxmlformats.org/spreadsheetml/2006/main" count="1191" uniqueCount="546">
  <si>
    <t>Identificación del producto</t>
  </si>
  <si>
    <t>Registrante</t>
  </si>
  <si>
    <t>Fabricante</t>
  </si>
  <si>
    <t>Nombre del producto formulado</t>
  </si>
  <si>
    <t>Tipo de producto</t>
  </si>
  <si>
    <t>IAGT</t>
  </si>
  <si>
    <t>Presentación</t>
  </si>
  <si>
    <t>Líquido</t>
  </si>
  <si>
    <t>NO BORRAR</t>
  </si>
  <si>
    <t>PRESENTACION</t>
  </si>
  <si>
    <t>CONCENTRACION</t>
  </si>
  <si>
    <t>TIPO DE PRODUCTO</t>
  </si>
  <si>
    <t>Sólido</t>
  </si>
  <si>
    <t>Concentración (g IA/kg)</t>
  </si>
  <si>
    <t>Metabolito</t>
  </si>
  <si>
    <t>Granulado</t>
  </si>
  <si>
    <t>CONSULTA DE EXCEL AVANZADO</t>
  </si>
  <si>
    <t xml:space="preserve">https://www.youtube.com/watch?v=5nb84p2wX-c </t>
  </si>
  <si>
    <t xml:space="preserve">https://www.youtube.com/watch?v=BCss2QMSlM4&amp;t=77s </t>
  </si>
  <si>
    <t>Producto formulado</t>
  </si>
  <si>
    <t>Cultivo</t>
  </si>
  <si>
    <t>brócoli</t>
  </si>
  <si>
    <t>Plaga</t>
  </si>
  <si>
    <t>Método de aplicación?</t>
  </si>
  <si>
    <t>Aspersión foliar</t>
  </si>
  <si>
    <t xml:space="preserve">Equipo de aplicación </t>
  </si>
  <si>
    <t>Intervalo mínimo entre aplicaciones, días</t>
  </si>
  <si>
    <t>Ciclos de cultivo por año, número</t>
  </si>
  <si>
    <t>Momento de aplicación</t>
  </si>
  <si>
    <t>Al suelo, después de que emerja el cultivo</t>
  </si>
  <si>
    <t>Metodo_aplicacion</t>
  </si>
  <si>
    <t>Tamaño_gota</t>
  </si>
  <si>
    <t>Altura_boquilla</t>
  </si>
  <si>
    <t>Humedecer</t>
  </si>
  <si>
    <t>DETALLE</t>
  </si>
  <si>
    <t>Intercepcion</t>
  </si>
  <si>
    <t>granulado</t>
  </si>
  <si>
    <t>tamaño, mm</t>
  </si>
  <si>
    <t>Cda</t>
  </si>
  <si>
    <t>PS</t>
  </si>
  <si>
    <t>CDArep</t>
  </si>
  <si>
    <t>VC-3</t>
  </si>
  <si>
    <t>Aplicación aérea</t>
  </si>
  <si>
    <t>muy fino a fino</t>
  </si>
  <si>
    <t>bajo (50 cm o menos)</t>
  </si>
  <si>
    <t>Si</t>
  </si>
  <si>
    <t>Gránulos por kg de producto formulado</t>
  </si>
  <si>
    <t>No intercepción (no interception):</t>
  </si>
  <si>
    <t>pequeño</t>
  </si>
  <si>
    <t>AGUDO</t>
  </si>
  <si>
    <t>fino a medio</t>
  </si>
  <si>
    <t>alto (51 cm a 127 cm</t>
  </si>
  <si>
    <t>No</t>
  </si>
  <si>
    <t xml:space="preserve">Cobertura mínima (minimal crop cover): </t>
  </si>
  <si>
    <t>grande</t>
  </si>
  <si>
    <t>REPRODUCTIVO</t>
  </si>
  <si>
    <t>Aspersión al suelo</t>
  </si>
  <si>
    <t>medio a grueso</t>
  </si>
  <si>
    <t>Tamaño de gránulo, en mm de diámetro</t>
  </si>
  <si>
    <t xml:space="preserve">Cobertura intermedia (intermediate crop cover): </t>
  </si>
  <si>
    <t>Aspersión lateral</t>
  </si>
  <si>
    <t>grueso a muy grueso</t>
  </si>
  <si>
    <t xml:space="preserve">Cobertura total (full canopy):  </t>
  </si>
  <si>
    <t>Aplicación granular</t>
  </si>
  <si>
    <t>Tratamiento de semillas</t>
  </si>
  <si>
    <t>otro</t>
  </si>
  <si>
    <t>VALORES CRÍTICOS PARA ORGANISMOS ACUATICOS</t>
  </si>
  <si>
    <t>Tipo de exposición</t>
  </si>
  <si>
    <t>LOC</t>
  </si>
  <si>
    <t>Aguda para peces</t>
  </si>
  <si>
    <t>Crónica para peces</t>
  </si>
  <si>
    <t>Aguda para invertebrados acuáticos</t>
  </si>
  <si>
    <t>Crónica para invertebrados acuáticos</t>
  </si>
  <si>
    <t>Crónica para algas</t>
  </si>
  <si>
    <t>VALORES  DE CORTE PARA ABEJAS</t>
  </si>
  <si>
    <t>MOMENTO DE APLICACIÓN</t>
  </si>
  <si>
    <t>Valor</t>
  </si>
  <si>
    <t>Al suelo, antes de que emerja el cultivo</t>
  </si>
  <si>
    <t>Lateral, después de que emerja el cultivo</t>
  </si>
  <si>
    <t>VALORES CRÍTICOS PARA ABEJAS</t>
  </si>
  <si>
    <t>METODO DE APLICACIÓN</t>
  </si>
  <si>
    <t>EXPOSICION</t>
  </si>
  <si>
    <t>ORAL</t>
  </si>
  <si>
    <t>CONTACTO</t>
  </si>
  <si>
    <t>ORGANISMO</t>
  </si>
  <si>
    <t>Estudio presentado</t>
  </si>
  <si>
    <t>Especie</t>
  </si>
  <si>
    <t>Parámetro</t>
  </si>
  <si>
    <t>Toxicidad</t>
  </si>
  <si>
    <t>Unidades de medida utilizadas en los estudios</t>
  </si>
  <si>
    <t>ACUATICOS</t>
  </si>
  <si>
    <t>µg/l</t>
  </si>
  <si>
    <t>mg/l</t>
  </si>
  <si>
    <t>Indique si hay estudios adicionales</t>
  </si>
  <si>
    <t>Indique unidad de medida</t>
  </si>
  <si>
    <t>AVES</t>
  </si>
  <si>
    <t>mg / kg peso corporal</t>
  </si>
  <si>
    <t>mg / kg dieta</t>
  </si>
  <si>
    <t>ABEJAS</t>
  </si>
  <si>
    <t>µg/abeja</t>
  </si>
  <si>
    <t>LOMBRICES</t>
  </si>
  <si>
    <r>
      <t xml:space="preserve">Coeficiente de partición suelo-agua carbono orgánico (Koc) </t>
    </r>
    <r>
      <rPr>
        <sz val="12"/>
        <color rgb="FFFF0000"/>
        <rFont val="Times New Roman"/>
        <family val="1"/>
      </rPr>
      <t>del IAGT</t>
    </r>
    <r>
      <rPr>
        <sz val="12"/>
        <color theme="1"/>
        <rFont val="Times New Roman"/>
        <family val="1"/>
      </rPr>
      <t>:</t>
    </r>
  </si>
  <si>
    <r>
      <t xml:space="preserve">Vida media por degradación aeróbica en suelo (días, DT50) </t>
    </r>
    <r>
      <rPr>
        <sz val="12"/>
        <color rgb="FFFF0000"/>
        <rFont val="Times New Roman"/>
        <family val="1"/>
      </rPr>
      <t>del IAGT</t>
    </r>
    <r>
      <rPr>
        <sz val="12"/>
        <color theme="1"/>
        <rFont val="Times New Roman"/>
        <family val="1"/>
      </rPr>
      <t>:</t>
    </r>
  </si>
  <si>
    <r>
      <t xml:space="preserve">Solubilidad en agua (ppm) </t>
    </r>
    <r>
      <rPr>
        <sz val="12"/>
        <color rgb="FFFF0000"/>
        <rFont val="Times New Roman"/>
        <family val="1"/>
      </rPr>
      <t>del IAGT</t>
    </r>
    <r>
      <rPr>
        <sz val="12"/>
        <color theme="1"/>
        <rFont val="Times New Roman"/>
        <family val="1"/>
      </rPr>
      <t>:</t>
    </r>
  </si>
  <si>
    <r>
      <t xml:space="preserve">Vida media por degradación en sistema agua/sedimento (días) </t>
    </r>
    <r>
      <rPr>
        <sz val="12"/>
        <color rgb="FFFF0000"/>
        <rFont val="Times New Roman"/>
        <family val="1"/>
      </rPr>
      <t>del IAGT</t>
    </r>
    <r>
      <rPr>
        <sz val="12"/>
        <color theme="1"/>
        <rFont val="Times New Roman"/>
        <family val="1"/>
      </rPr>
      <t>:</t>
    </r>
  </si>
  <si>
    <r>
      <t xml:space="preserve">Vida media por degradación aeróbica en sedimento (días) </t>
    </r>
    <r>
      <rPr>
        <sz val="12"/>
        <color rgb="FFFF0000"/>
        <rFont val="Times New Roman"/>
        <family val="1"/>
      </rPr>
      <t>del IAGT</t>
    </r>
    <r>
      <rPr>
        <sz val="12"/>
        <color theme="1"/>
        <rFont val="Times New Roman"/>
        <family val="1"/>
      </rPr>
      <t>:</t>
    </r>
  </si>
  <si>
    <r>
      <t xml:space="preserve">Vida media por degradación aeróbica en agua (días) </t>
    </r>
    <r>
      <rPr>
        <sz val="12"/>
        <color rgb="FFFF0000"/>
        <rFont val="Times New Roman"/>
        <family val="1"/>
      </rPr>
      <t>del IAGT</t>
    </r>
    <r>
      <rPr>
        <sz val="12"/>
        <color theme="1"/>
        <rFont val="Times New Roman"/>
        <family val="1"/>
      </rPr>
      <t>:</t>
    </r>
  </si>
  <si>
    <t>Parametro</t>
  </si>
  <si>
    <t>UNIDAD</t>
  </si>
  <si>
    <t>Adicional</t>
  </si>
  <si>
    <t>UNIDAD_ESPECIAL</t>
  </si>
  <si>
    <t>UNIDAD ABEJAS</t>
  </si>
  <si>
    <t>UNIDAD LOMBRICES</t>
  </si>
  <si>
    <t>EC50</t>
  </si>
  <si>
    <t>CL50</t>
  </si>
  <si>
    <t>Estudio de microcosmos</t>
  </si>
  <si>
    <t>DL50</t>
  </si>
  <si>
    <t>Estudio de mesocosmos</t>
  </si>
  <si>
    <t>NOEC</t>
  </si>
  <si>
    <t>LOEC</t>
  </si>
  <si>
    <t>Solubilidad en agua (mg/l)</t>
  </si>
  <si>
    <t>Exposición (mg/l), ETE</t>
  </si>
  <si>
    <t>Cociente de Riesgo (RQ)= TOX/EXP</t>
  </si>
  <si>
    <t>Riesgo (si RQ&lt;LOC)</t>
  </si>
  <si>
    <t>Koc (L/kg)</t>
  </si>
  <si>
    <t>DT50 sistema agua sedimento (días)</t>
  </si>
  <si>
    <t>Tasa de aplicación (g/ha)</t>
  </si>
  <si>
    <t>Número de aplicaciones por estación</t>
  </si>
  <si>
    <t xml:space="preserve">Crónica para algas </t>
  </si>
  <si>
    <t>DT50  suelo (días)</t>
  </si>
  <si>
    <t>DT50 agua (días)</t>
  </si>
  <si>
    <t>DT50 sedimento (días)</t>
  </si>
  <si>
    <t>Analizar si se puede automatizar, dependiedo del cultivo.</t>
  </si>
  <si>
    <t>Región y estación de aplicación</t>
  </si>
  <si>
    <t>sur de Europa de marzo a mayo</t>
  </si>
  <si>
    <t>Especie indicadora</t>
  </si>
  <si>
    <t>Valor de corte 1 [(mg IA/kgpc)*(ha/kg IA)]</t>
  </si>
  <si>
    <t>Tasa de aplicación (kg/ha)</t>
  </si>
  <si>
    <t>MAF90</t>
  </si>
  <si>
    <t>Exposición (mg IA/kg pc), ETE</t>
  </si>
  <si>
    <t>Cociente de Riesgo (RQ)= tox/exp</t>
  </si>
  <si>
    <t>Exposición (ETE, mg ia / kg PC/día), ETE</t>
  </si>
  <si>
    <t>Aguda</t>
  </si>
  <si>
    <t>Reproductiva</t>
  </si>
  <si>
    <t>Valor de corte 2 [(mg IA/kgpc)*(ha/kg IA)]</t>
  </si>
  <si>
    <t>TWA</t>
  </si>
  <si>
    <t>MAFm</t>
  </si>
  <si>
    <t>ETE para riesgo reproductivo</t>
  </si>
  <si>
    <t>Intervalo de aplicación (d)</t>
  </si>
  <si>
    <t xml:space="preserve">MAF90 </t>
  </si>
  <si>
    <t>∞</t>
  </si>
  <si>
    <t>1.0</t>
  </si>
  <si>
    <t>1.4</t>
  </si>
  <si>
    <t>1.6</t>
  </si>
  <si>
    <t>1.8</t>
  </si>
  <si>
    <t>1.9</t>
  </si>
  <si>
    <t>2.0</t>
  </si>
  <si>
    <t>1.3</t>
  </si>
  <si>
    <t>1.5</t>
  </si>
  <si>
    <t>1.2</t>
  </si>
  <si>
    <t>Cuadro 10.1. MAFm= ( 1 - e-nki ) / ( 1 - e-ki )</t>
  </si>
  <si>
    <t>ln2</t>
  </si>
  <si>
    <t>DT50</t>
  </si>
  <si>
    <t>k</t>
  </si>
  <si>
    <t>Número de aplicaciones (n)</t>
  </si>
  <si>
    <t>Intervalo entre aplicaciones (i) en días</t>
  </si>
  <si>
    <t>nki</t>
  </si>
  <si>
    <t>ki</t>
  </si>
  <si>
    <t>Cuadro 10.2. MAFvar= ( 1 - e-2nki ) / ( 1 - e-2ki )</t>
  </si>
  <si>
    <t>2nki</t>
  </si>
  <si>
    <t>2ki</t>
  </si>
  <si>
    <t>e-2nki</t>
  </si>
  <si>
    <t>e-2ki</t>
  </si>
  <si>
    <t>MAFvar</t>
  </si>
  <si>
    <t>RUDm</t>
  </si>
  <si>
    <t>f90</t>
  </si>
  <si>
    <t>Ѳ²</t>
  </si>
  <si>
    <t xml:space="preserve">√(MAFvar x Ѳ² </t>
  </si>
  <si>
    <t>RUD90</t>
  </si>
  <si>
    <t>Cuadro 11. Factores de múltiple aplicación  asumiendo el promedio de residuos (MAFm) para uso en evaluación de riesgo reproductivo.</t>
  </si>
  <si>
    <t xml:space="preserve">MAFm </t>
  </si>
  <si>
    <t>N=1</t>
  </si>
  <si>
    <t>2.2</t>
  </si>
  <si>
    <t>2.4</t>
  </si>
  <si>
    <t>2.5</t>
  </si>
  <si>
    <t>2.6</t>
  </si>
  <si>
    <t>APLICACIONES GRANULARES</t>
  </si>
  <si>
    <t>Gránulos por m2</t>
  </si>
  <si>
    <t>IA por gránulo, mg</t>
  </si>
  <si>
    <t>ETE, mg ia / kg PC/día</t>
  </si>
  <si>
    <t>Para aves que comen gránulos cuando buscan semillas  como alimento</t>
  </si>
  <si>
    <t>Consumo diario de semillas, semillas / kg PC/día</t>
  </si>
  <si>
    <t>Número de semillas en el suelo</t>
  </si>
  <si>
    <t>Para aves que comen alimentos contaminados con suelo</t>
  </si>
  <si>
    <t>VC-3 Agudo</t>
  </si>
  <si>
    <t>VC-3 Reproductivo</t>
  </si>
  <si>
    <t>VALOR DE CORTE 1 PARA AVES</t>
  </si>
  <si>
    <t>Detalle de cultivos</t>
  </si>
  <si>
    <t>1.    Cultivos con aplicaciones durante la etapa de germinación (pre-emergente) o después de la corta.</t>
  </si>
  <si>
    <t>Caña de azúcar y cultivos con suelo descubierto.</t>
  </si>
  <si>
    <t xml:space="preserve">Granívoros pequeños </t>
  </si>
  <si>
    <t>2. Pastos</t>
  </si>
  <si>
    <t>Pastos</t>
  </si>
  <si>
    <t>Herbivoros grandes</t>
  </si>
  <si>
    <t>3.    Hierbas que usan una barbacoa vertical o un tutor para sostenerse.</t>
  </si>
  <si>
    <t>Arándano, frambuesa, mora.</t>
  </si>
  <si>
    <t>Frugívoros pequeños</t>
  </si>
  <si>
    <t>4.    Árboles frutales varios y flores y plantas para trasplantar.</t>
  </si>
  <si>
    <t>Achiote, aguacate, albaricoque, anona, cacao, canela, caña india, ciruela, cítricos, Dracaena, durazno, guanábana, guayaba, itabo, macadamia, mango, manzana, marañón, melocotón, palma aceitera, rambután, Schefflera, tamarindo, yuca.</t>
  </si>
  <si>
    <t>Insectivoros pequeños</t>
  </si>
  <si>
    <t>5.    Cultivos de plantas trepadoras que se siembran en barbacoa horizontal a una altura ligeramente superior al operario (2 m aproximadamente.)</t>
  </si>
  <si>
    <t>Chayote, granadilla, maracuyá, uva.</t>
  </si>
  <si>
    <t>Omnivoros pequeños</t>
  </si>
  <si>
    <t>6.    Cultivos varios no considerados en otros grupos, así como aquellos con uso intensivo de plaguicidas.</t>
  </si>
  <si>
    <t>Acelga, ajo, ajonjolí, albahaca, apio, arracache, arroz, arúgula, arveja, ayote, banano, berenjena, berro, brócoli, camote, cardamomo, cebolla, chile, col de Bruselas, coliflor, culantro, esparrago, espinaca, fresa, frijol, garbanzo, girasol, helecho, jengibre, lechuga, maíz, malanga, maní, melón, mostaza, nabo, ñame, ñampí, okra, palmito, papa, papaya, pepino, pimienta, piña, plátano, puerro, rábano, remolacha, repollo, salvia, sandía, sorgo, soya, tabaco, tiquizque, tomate, trigo, uchuva, vainica, zanahoria, zapallo, zuchini.</t>
  </si>
  <si>
    <t>7.    Plantas de crecimiento arbustivo con siembra en hileras y marcada entrecalle.</t>
  </si>
  <si>
    <t>Algodón, café.</t>
  </si>
  <si>
    <t>Dosis de aplicaciòn (Kg/ha)</t>
  </si>
  <si>
    <t>Aguda oral</t>
  </si>
  <si>
    <t>Cociente de Riesgo (RQ) (exp/tox)</t>
  </si>
  <si>
    <t>Aguda por contacto</t>
  </si>
  <si>
    <t>Riesgo (Sí= RQ&lt;LOC)</t>
  </si>
  <si>
    <t>Tasa de aplicación (g IA/ha)</t>
  </si>
  <si>
    <t>Escenario</t>
  </si>
  <si>
    <t>Coeficiente</t>
  </si>
  <si>
    <t>ETE (mg IA/kg suelo)</t>
  </si>
  <si>
    <t>Para múltiples aplicaciones</t>
  </si>
  <si>
    <t>k = ln2/DT50</t>
  </si>
  <si>
    <t>e-nki</t>
  </si>
  <si>
    <t>e-ki</t>
  </si>
  <si>
    <t>ETE una aplicación</t>
  </si>
  <si>
    <t xml:space="preserve">ETE múltiples aplicaciones </t>
  </si>
  <si>
    <t>Asunción</t>
  </si>
  <si>
    <t>RESULTADOS DE ERA PARA ORGANISMOS ACUÁTICOS, NIVEL 1</t>
  </si>
  <si>
    <t>ETE (mg/l)</t>
  </si>
  <si>
    <t>RQ= Tox/ETE</t>
  </si>
  <si>
    <t>Riesgo (Si RQ&lt;LOC)</t>
  </si>
  <si>
    <t>Crónica</t>
  </si>
  <si>
    <t>Adicionales: Micro/mesocosmos</t>
  </si>
  <si>
    <t>Patrón de aplicación&gt;</t>
  </si>
  <si>
    <t>RESULTADOS DE ERA PARA ORGANISMOS ACUÁTICOS, NIVEL 2</t>
  </si>
  <si>
    <t>RESULTADOS DE ERA PARA AVES</t>
  </si>
  <si>
    <t>ETE (mg/kg)</t>
  </si>
  <si>
    <t>Variables para ETE&gt;</t>
  </si>
  <si>
    <t>ETE (g/ha)</t>
  </si>
  <si>
    <t>RQ= ETE/Tox</t>
  </si>
  <si>
    <t>Riesgo (Si RQ&gt;LOC)</t>
  </si>
  <si>
    <t>EJEMPLO DE FORMATEO DE DECIMALES</t>
  </si>
  <si>
    <t>CUADRO DECIMALES</t>
  </si>
  <si>
    <t>LIMITE</t>
  </si>
  <si>
    <t>VALOR</t>
  </si>
  <si>
    <t>DECIMALES</t>
  </si>
  <si>
    <t>MENOR QUE</t>
  </si>
  <si>
    <t>RESULTADOS DE ERA PARA LOMBRICES</t>
  </si>
  <si>
    <t>ETE (mg IA/Kg suelo)</t>
  </si>
  <si>
    <t>PONER UN TITULO QUE JALE EL NOMBRE DEL IAGT CUANDO SE SELECCIONA EL IGAT EN LA IDENTIFICACIÓN</t>
  </si>
  <si>
    <t>Requisito</t>
  </si>
  <si>
    <r>
      <t>OBLIGATORIEDAD (</t>
    </r>
    <r>
      <rPr>
        <sz val="11"/>
        <color rgb="FFFF0000"/>
        <rFont val="Calibri"/>
        <family val="2"/>
        <scheme val="minor"/>
      </rPr>
      <t>*</t>
    </r>
    <r>
      <rPr>
        <b/>
        <sz val="11"/>
        <color theme="1"/>
        <rFont val="Calibri"/>
        <family val="2"/>
        <scheme val="minor"/>
      </rPr>
      <t>)</t>
    </r>
  </si>
  <si>
    <t>Riesgo agudo para peces (mg/l)</t>
  </si>
  <si>
    <t>*</t>
  </si>
  <si>
    <r>
      <t>Riesgo crónico para peces (</t>
    </r>
    <r>
      <rPr>
        <sz val="11"/>
        <color rgb="FFFF0000"/>
        <rFont val="Calibri"/>
        <family val="2"/>
        <scheme val="minor"/>
      </rPr>
      <t>mg/l</t>
    </r>
    <r>
      <rPr>
        <sz val="11"/>
        <color theme="1"/>
        <rFont val="Calibri"/>
        <family val="2"/>
        <scheme val="minor"/>
      </rPr>
      <t>)</t>
    </r>
  </si>
  <si>
    <t>Riesgo agudo para Daphnia sp. (mg/l)</t>
  </si>
  <si>
    <t>Riesgo crónico para Daphnia sp. (mg/l)</t>
  </si>
  <si>
    <r>
      <t>Riesgo en algas (</t>
    </r>
    <r>
      <rPr>
        <sz val="11"/>
        <color rgb="FFFF0000"/>
        <rFont val="Calibri"/>
        <family val="2"/>
        <scheme val="minor"/>
      </rPr>
      <t>mg/l</t>
    </r>
    <r>
      <rPr>
        <sz val="11"/>
        <color theme="1"/>
        <rFont val="Calibri"/>
        <family val="2"/>
        <scheme val="minor"/>
      </rPr>
      <t>)</t>
    </r>
  </si>
  <si>
    <r>
      <t>Riesgo agudo para aves (</t>
    </r>
    <r>
      <rPr>
        <sz val="11"/>
        <color rgb="FFFF0000"/>
        <rFont val="Calibri"/>
        <family val="2"/>
        <scheme val="minor"/>
      </rPr>
      <t>mg/ kg PC</t>
    </r>
    <r>
      <rPr>
        <sz val="11"/>
        <color theme="1"/>
        <rFont val="Calibri"/>
        <family val="2"/>
        <scheme val="minor"/>
      </rPr>
      <t>)</t>
    </r>
  </si>
  <si>
    <t>ppm</t>
  </si>
  <si>
    <r>
      <t xml:space="preserve">Riesgo agudo oral para las abejas </t>
    </r>
    <r>
      <rPr>
        <sz val="9"/>
        <color rgb="FFFF0000"/>
        <rFont val="Tahoma"/>
        <family val="2"/>
      </rPr>
      <t>(µg/abeja</t>
    </r>
    <r>
      <rPr>
        <sz val="9"/>
        <color theme="1"/>
        <rFont val="Tahoma"/>
        <family val="2"/>
      </rPr>
      <t>)</t>
    </r>
  </si>
  <si>
    <r>
      <t>Riesgo agudo de contacto para las abejas (</t>
    </r>
    <r>
      <rPr>
        <sz val="9"/>
        <color rgb="FFFF0000"/>
        <rFont val="Tahoma"/>
        <family val="2"/>
      </rPr>
      <t>µg/abeja</t>
    </r>
    <r>
      <rPr>
        <sz val="9"/>
        <color theme="1"/>
        <rFont val="Tahoma"/>
        <family val="2"/>
      </rPr>
      <t>)</t>
    </r>
  </si>
  <si>
    <r>
      <t>Riesgo para lombriz de tierra (</t>
    </r>
    <r>
      <rPr>
        <sz val="9"/>
        <color rgb="FFFF0000"/>
        <rFont val="Tahoma"/>
        <family val="2"/>
      </rPr>
      <t>mg IA/Kg suelo</t>
    </r>
    <r>
      <rPr>
        <sz val="9"/>
        <color theme="1"/>
        <rFont val="Tahoma"/>
        <family val="2"/>
      </rPr>
      <t>)</t>
    </r>
  </si>
  <si>
    <r>
      <t xml:space="preserve">Masa molecular (g/mol) </t>
    </r>
    <r>
      <rPr>
        <sz val="12"/>
        <color rgb="FFFF0000"/>
        <rFont val="Times New Roman"/>
        <family val="1"/>
      </rPr>
      <t>del IAGT</t>
    </r>
    <r>
      <rPr>
        <sz val="12"/>
        <color theme="1"/>
        <rFont val="Times New Roman"/>
        <family val="1"/>
      </rPr>
      <t>:</t>
    </r>
  </si>
  <si>
    <t>*Metabolito</t>
  </si>
  <si>
    <r>
      <t xml:space="preserve">Masa molecular (g/mol) </t>
    </r>
    <r>
      <rPr>
        <sz val="12"/>
        <color rgb="FFFF0000"/>
        <rFont val="Times New Roman"/>
        <family val="1"/>
      </rPr>
      <t>del metabolito</t>
    </r>
    <r>
      <rPr>
        <sz val="12"/>
        <color theme="1"/>
        <rFont val="Times New Roman"/>
        <family val="1"/>
      </rPr>
      <t>:</t>
    </r>
  </si>
  <si>
    <r>
      <t xml:space="preserve">Máxima ocurrencia en agua sedimento (%) </t>
    </r>
    <r>
      <rPr>
        <sz val="12"/>
        <color rgb="FFFF0000"/>
        <rFont val="Times New Roman"/>
        <family val="1"/>
      </rPr>
      <t>del metabolito</t>
    </r>
    <r>
      <rPr>
        <sz val="12"/>
        <color theme="1"/>
        <rFont val="Times New Roman"/>
        <family val="1"/>
      </rPr>
      <t>:</t>
    </r>
  </si>
  <si>
    <r>
      <t xml:space="preserve">Máxima ocurrencia en suelo (%) </t>
    </r>
    <r>
      <rPr>
        <sz val="12"/>
        <color rgb="FFFF0000"/>
        <rFont val="Times New Roman"/>
        <family val="1"/>
      </rPr>
      <t>del metabolito</t>
    </r>
    <r>
      <rPr>
        <sz val="12"/>
        <color theme="1"/>
        <rFont val="Times New Roman"/>
        <family val="1"/>
      </rPr>
      <t>:</t>
    </r>
  </si>
  <si>
    <t>PONER UN TITULO QUE JALE EL NOMBRE DEL METABOLITO CUANDO SE SELECCIONA EL METABOLITO EN LA IDENTIFICACIÓN</t>
  </si>
  <si>
    <t>CULTIVO</t>
  </si>
  <si>
    <t>AGRUPACION FOCUS</t>
  </si>
  <si>
    <t>AVE INDICADORA</t>
  </si>
  <si>
    <t>Ciclos anuales</t>
  </si>
  <si>
    <t>acelga</t>
  </si>
  <si>
    <t>appln, hand (crop &lt; 50 cm)</t>
  </si>
  <si>
    <t>achiote</t>
  </si>
  <si>
    <t>citrus</t>
  </si>
  <si>
    <t>aguacate</t>
  </si>
  <si>
    <t>ajo</t>
  </si>
  <si>
    <t xml:space="preserve">ajonjolí </t>
  </si>
  <si>
    <t>albahaca</t>
  </si>
  <si>
    <t>albaricoque</t>
  </si>
  <si>
    <t>algodón</t>
  </si>
  <si>
    <t>algodón (aéreo)</t>
  </si>
  <si>
    <t>appln, aerial</t>
  </si>
  <si>
    <t>anona</t>
  </si>
  <si>
    <t>apio</t>
  </si>
  <si>
    <t>arándano</t>
  </si>
  <si>
    <t>arracache</t>
  </si>
  <si>
    <t>arroz</t>
  </si>
  <si>
    <t>arroz (aéreo)</t>
  </si>
  <si>
    <t>arúgula</t>
  </si>
  <si>
    <t>arveja</t>
  </si>
  <si>
    <t>ayote</t>
  </si>
  <si>
    <t>banano</t>
  </si>
  <si>
    <t>appln, hand (crop &gt; 50 cm)</t>
  </si>
  <si>
    <t>banano (aéreo)</t>
  </si>
  <si>
    <t>berenjena</t>
  </si>
  <si>
    <t>berro</t>
  </si>
  <si>
    <t>cacao</t>
  </si>
  <si>
    <t>café</t>
  </si>
  <si>
    <t>camote</t>
  </si>
  <si>
    <t>canela</t>
  </si>
  <si>
    <t>caña de azúcar</t>
  </si>
  <si>
    <t>caña de azúcar (aéreo)</t>
  </si>
  <si>
    <t>caña india</t>
  </si>
  <si>
    <t>ND</t>
  </si>
  <si>
    <t>cardamomo</t>
  </si>
  <si>
    <t>cebolla</t>
  </si>
  <si>
    <t>Chayote</t>
  </si>
  <si>
    <t>chile</t>
  </si>
  <si>
    <t>ciruela</t>
  </si>
  <si>
    <t>cítricos</t>
  </si>
  <si>
    <t>cítricos (aéreo)</t>
  </si>
  <si>
    <t>col de Bruselas</t>
  </si>
  <si>
    <t>coliflor</t>
  </si>
  <si>
    <t>culantro</t>
  </si>
  <si>
    <t>Cultivos con aplicaciones incorporadas al suelo y tratamientos de semillas.</t>
  </si>
  <si>
    <t>no drift (incorp or seed trtmt)</t>
  </si>
  <si>
    <t>cultivos con suelo descubierto</t>
  </si>
  <si>
    <t>dracaena</t>
  </si>
  <si>
    <t>durazno</t>
  </si>
  <si>
    <t>espárrago</t>
  </si>
  <si>
    <t>espinaca</t>
  </si>
  <si>
    <t>frambuesa</t>
  </si>
  <si>
    <t>fresa</t>
  </si>
  <si>
    <t>frijol</t>
  </si>
  <si>
    <t>garbanzo</t>
  </si>
  <si>
    <t>girasol</t>
  </si>
  <si>
    <t>granadilla</t>
  </si>
  <si>
    <t>guanábana</t>
  </si>
  <si>
    <t>guayaba</t>
  </si>
  <si>
    <t>helecho</t>
  </si>
  <si>
    <t>itabo</t>
  </si>
  <si>
    <t>jengibre</t>
  </si>
  <si>
    <t>lechuga</t>
  </si>
  <si>
    <t>macadamia</t>
  </si>
  <si>
    <t>maíz</t>
  </si>
  <si>
    <t>malanga</t>
  </si>
  <si>
    <t>mango</t>
  </si>
  <si>
    <t>maní</t>
  </si>
  <si>
    <t>manzana</t>
  </si>
  <si>
    <t>maracuyá</t>
  </si>
  <si>
    <t>marañón</t>
  </si>
  <si>
    <t>melocotón</t>
  </si>
  <si>
    <t>melón</t>
  </si>
  <si>
    <t>mora</t>
  </si>
  <si>
    <t>mostaza</t>
  </si>
  <si>
    <t>nabo</t>
  </si>
  <si>
    <t>ñame</t>
  </si>
  <si>
    <t>ñampí</t>
  </si>
  <si>
    <t>okra</t>
  </si>
  <si>
    <t>palma aceitera</t>
  </si>
  <si>
    <t>palma aceitera (aéreo)</t>
  </si>
  <si>
    <t>palmito</t>
  </si>
  <si>
    <t>papa</t>
  </si>
  <si>
    <t>papaya</t>
  </si>
  <si>
    <t>pepino</t>
  </si>
  <si>
    <t>pimienta</t>
  </si>
  <si>
    <t>piña</t>
  </si>
  <si>
    <t>plátano</t>
  </si>
  <si>
    <t>plátano (aéreo)</t>
  </si>
  <si>
    <t>puerro</t>
  </si>
  <si>
    <t>rábano</t>
  </si>
  <si>
    <t>rambután</t>
  </si>
  <si>
    <t>remolacha</t>
  </si>
  <si>
    <t>repollo</t>
  </si>
  <si>
    <t>salvia</t>
  </si>
  <si>
    <t>sandía</t>
  </si>
  <si>
    <t>Schefflera</t>
  </si>
  <si>
    <t>sorgo</t>
  </si>
  <si>
    <t>soya</t>
  </si>
  <si>
    <t>tabaco</t>
  </si>
  <si>
    <t>tamarindo</t>
  </si>
  <si>
    <t>tiquizque</t>
  </si>
  <si>
    <t>tomate</t>
  </si>
  <si>
    <t>trigo</t>
  </si>
  <si>
    <t>uchuva</t>
  </si>
  <si>
    <t>uva</t>
  </si>
  <si>
    <t>vainica</t>
  </si>
  <si>
    <t>yuca</t>
  </si>
  <si>
    <t>zanahoria</t>
  </si>
  <si>
    <t>zapallo</t>
  </si>
  <si>
    <t>zuchini</t>
  </si>
  <si>
    <t xml:space="preserve">DATOS ECOTOXICOLÓGICOS </t>
  </si>
  <si>
    <t>Formul</t>
  </si>
  <si>
    <t>Concentración (g IA/L)</t>
  </si>
  <si>
    <t>Dato de toxicidad</t>
  </si>
  <si>
    <t>Índice de toxicidad</t>
  </si>
  <si>
    <t>mg/L</t>
  </si>
  <si>
    <t>g/mol</t>
  </si>
  <si>
    <t>Dato de toxicidad (mg/l)</t>
  </si>
  <si>
    <t>Dato de toxicidad (mg IA/kg pc)</t>
  </si>
  <si>
    <t>Apis mellifera</t>
  </si>
  <si>
    <t>Eisenia foetida</t>
  </si>
  <si>
    <t>Daphnia magna</t>
  </si>
  <si>
    <t>Factor de múltiples aplicaciones</t>
  </si>
  <si>
    <t>No borrar ni modificar</t>
  </si>
  <si>
    <t>Dato de toxicidad (µg/abeja)</t>
  </si>
  <si>
    <t>Dato de toxicidad (mg/kg)</t>
  </si>
  <si>
    <t>Dato de toxicidad (mg IA/Kg suelo)</t>
  </si>
  <si>
    <t>Anas platyrhynchos</t>
  </si>
  <si>
    <t>Colinus virginianus</t>
  </si>
  <si>
    <t>Coturnix coturnix japónica</t>
  </si>
  <si>
    <t>Otra</t>
  </si>
  <si>
    <t>Eisenia andrei</t>
  </si>
  <si>
    <t>Toxicidad aguda para lombriz de tierra (mg/kg suelo)</t>
  </si>
  <si>
    <t>Brachydanio rerio</t>
  </si>
  <si>
    <t>Pimephales promelas</t>
  </si>
  <si>
    <t>Cyprinus carpio</t>
  </si>
  <si>
    <t>Oryzias latipes</t>
  </si>
  <si>
    <t>Poecilia reticulata</t>
  </si>
  <si>
    <t>Lepomis macrochirus</t>
  </si>
  <si>
    <t>Oncorhynchus mykiss</t>
  </si>
  <si>
    <t>Daphnia pulex</t>
  </si>
  <si>
    <t>Pseudokirchneriella subcapitata</t>
  </si>
  <si>
    <t>Desmodesmus subspicatus</t>
  </si>
  <si>
    <t>Navicula pelliculosa</t>
  </si>
  <si>
    <t>Anabaena flos-aquae</t>
  </si>
  <si>
    <t>Synechococcus leopoliensis</t>
  </si>
  <si>
    <t>mg/kg dieta</t>
  </si>
  <si>
    <t>mg/kg peso corporal</t>
  </si>
  <si>
    <t>mg/kg suelo</t>
  </si>
  <si>
    <r>
      <t xml:space="preserve">Especie </t>
    </r>
    <r>
      <rPr>
        <b/>
        <sz val="12"/>
        <rFont val="Calibri"/>
        <family val="2"/>
        <scheme val="minor"/>
      </rPr>
      <t>(nombre científico)</t>
    </r>
  </si>
  <si>
    <r>
      <t>Toxicidad aguda para aves (</t>
    </r>
    <r>
      <rPr>
        <sz val="12"/>
        <rFont val="Calibri"/>
        <family val="2"/>
        <scheme val="minor"/>
      </rPr>
      <t>mg/ kg PC</t>
    </r>
    <r>
      <rPr>
        <sz val="12"/>
        <color theme="1"/>
        <rFont val="Calibri"/>
        <family val="2"/>
        <scheme val="minor"/>
      </rPr>
      <t>)</t>
    </r>
  </si>
  <si>
    <r>
      <t>Obligatorios (</t>
    </r>
    <r>
      <rPr>
        <b/>
        <sz val="12"/>
        <color theme="0"/>
        <rFont val="Calibri"/>
        <family val="2"/>
        <scheme val="minor"/>
      </rPr>
      <t>*</t>
    </r>
    <r>
      <rPr>
        <sz val="12"/>
        <color theme="0"/>
        <rFont val="Calibri"/>
        <family val="2"/>
        <scheme val="minor"/>
      </rPr>
      <t>)</t>
    </r>
  </si>
  <si>
    <r>
      <rPr>
        <sz val="11"/>
        <color rgb="FF000000"/>
        <rFont val="Calibri"/>
        <family val="2"/>
      </rPr>
      <t>ETE (</t>
    </r>
    <r>
      <rPr>
        <sz val="11"/>
        <color rgb="FFFF0000"/>
        <rFont val="Calibri"/>
        <family val="2"/>
      </rPr>
      <t>microgramos/L</t>
    </r>
    <r>
      <rPr>
        <sz val="11"/>
        <color rgb="FF000000"/>
        <rFont val="Calibri"/>
        <family val="2"/>
      </rPr>
      <t>)</t>
    </r>
  </si>
  <si>
    <r>
      <rPr>
        <sz val="11"/>
        <color rgb="FF000000"/>
        <rFont val="Calibri"/>
        <family val="2"/>
        <scheme val="minor"/>
      </rPr>
      <t>ETE (</t>
    </r>
    <r>
      <rPr>
        <sz val="11"/>
        <color rgb="FFFF0000"/>
        <rFont val="Calibri"/>
        <family val="2"/>
        <scheme val="minor"/>
      </rPr>
      <t>microgramos/L</t>
    </r>
    <r>
      <rPr>
        <sz val="11"/>
        <color rgb="FF000000"/>
        <rFont val="Calibri"/>
        <family val="2"/>
        <scheme val="minor"/>
      </rPr>
      <t>)</t>
    </r>
  </si>
  <si>
    <t>Toxicidad aguda oral para las abejas (µg/abeja)</t>
  </si>
  <si>
    <t>Toxicidad aguda de contacto para las abejas (µg/abeja)</t>
  </si>
  <si>
    <r>
      <t>ETE (mg IA/Kg suelo)=</t>
    </r>
    <r>
      <rPr>
        <sz val="11"/>
        <color theme="1"/>
        <rFont val="Calibri"/>
        <family val="2"/>
        <scheme val="minor"/>
      </rPr>
      <t xml:space="preserve">  ETE para una aplicación * ( 1 - e</t>
    </r>
    <r>
      <rPr>
        <vertAlign val="superscript"/>
        <sz val="11"/>
        <color theme="1"/>
        <rFont val="Calibri"/>
        <family val="2"/>
        <scheme val="minor"/>
      </rPr>
      <t>-nki</t>
    </r>
    <r>
      <rPr>
        <sz val="11"/>
        <color theme="1"/>
        <rFont val="Calibri"/>
        <family val="2"/>
        <scheme val="minor"/>
      </rPr>
      <t xml:space="preserve"> ) / ( 1 - e</t>
    </r>
    <r>
      <rPr>
        <vertAlign val="superscript"/>
        <sz val="11"/>
        <color theme="1"/>
        <rFont val="Calibri"/>
        <family val="2"/>
        <scheme val="minor"/>
      </rPr>
      <t>-ki</t>
    </r>
    <r>
      <rPr>
        <sz val="11"/>
        <color theme="1"/>
        <rFont val="Calibri"/>
        <family val="2"/>
        <scheme val="minor"/>
      </rPr>
      <t xml:space="preserve"> )</t>
    </r>
  </si>
  <si>
    <t>SI</t>
  </si>
  <si>
    <t>NO</t>
  </si>
  <si>
    <t xml:space="preserve">Estudios adicionales </t>
  </si>
  <si>
    <t>µg/L</t>
  </si>
  <si>
    <t xml:space="preserve">UNIDADES </t>
  </si>
  <si>
    <t>g/L</t>
  </si>
  <si>
    <t>Años</t>
  </si>
  <si>
    <t>TA (Dosis): g ia/ha/aplicación</t>
  </si>
  <si>
    <t>L/kg</t>
  </si>
  <si>
    <t>mL/g</t>
  </si>
  <si>
    <t xml:space="preserve">Unidades KOC </t>
  </si>
  <si>
    <t>Días</t>
  </si>
  <si>
    <t>Horas</t>
  </si>
  <si>
    <r>
      <t>e</t>
    </r>
    <r>
      <rPr>
        <vertAlign val="superscript"/>
        <sz val="11"/>
        <rFont val="Times New Roman"/>
        <family val="1"/>
      </rPr>
      <t>-nki</t>
    </r>
  </si>
  <si>
    <r>
      <t>e</t>
    </r>
    <r>
      <rPr>
        <vertAlign val="superscript"/>
        <sz val="11"/>
        <rFont val="Times New Roman"/>
        <family val="1"/>
      </rPr>
      <t>-ki</t>
    </r>
  </si>
  <si>
    <r>
      <t xml:space="preserve">MAF90= [MAFm (cuadro 10.1) x RUDm (50,5) + f90 (1,28) x </t>
    </r>
    <r>
      <rPr>
        <sz val="11"/>
        <rFont val="Calibri"/>
        <family val="2"/>
      </rPr>
      <t>√(</t>
    </r>
    <r>
      <rPr>
        <sz val="11"/>
        <rFont val="Times New Roman"/>
        <family val="1"/>
      </rPr>
      <t xml:space="preserve">MAFvar (cuadro 10.2) x </t>
    </r>
    <r>
      <rPr>
        <sz val="11"/>
        <rFont val="Calibri"/>
        <family val="2"/>
      </rPr>
      <t>Ѳ² (1206,9))]/RUD90 (95,0)</t>
    </r>
  </si>
  <si>
    <r>
      <t>ETE (mgIA/kg</t>
    </r>
    <r>
      <rPr>
        <b/>
        <vertAlign val="subscript"/>
        <sz val="11"/>
        <rFont val="Times New Roman"/>
        <family val="1"/>
      </rPr>
      <t>pc</t>
    </r>
    <r>
      <rPr>
        <b/>
        <sz val="11"/>
        <rFont val="Times New Roman"/>
        <family val="1"/>
      </rPr>
      <t xml:space="preserve">)  = </t>
    </r>
    <r>
      <rPr>
        <sz val="11"/>
        <rFont val="Times New Roman"/>
        <family val="1"/>
      </rPr>
      <t>dosis de aplicación</t>
    </r>
    <r>
      <rPr>
        <b/>
        <sz val="11"/>
        <rFont val="Times New Roman"/>
        <family val="1"/>
      </rPr>
      <t xml:space="preserve"> (kg IA/ha) * valor de corte 2(cuadro 9)*TWA*MAFm (Cuadro 11) (5)</t>
    </r>
  </si>
  <si>
    <r>
      <t>·</t>
    </r>
    <r>
      <rPr>
        <sz val="11"/>
        <rFont val="Times New Roman"/>
        <family val="1"/>
      </rPr>
      <t xml:space="preserve">         </t>
    </r>
    <r>
      <rPr>
        <sz val="11"/>
        <rFont val="Calibri"/>
        <family val="2"/>
        <scheme val="minor"/>
      </rPr>
      <t>Si la toxicidad es causada a largo plazo, use TWA (factor de tiempo) = 0.53 (exposición de 21 días, asumiendo una DT</t>
    </r>
    <r>
      <rPr>
        <vertAlign val="subscript"/>
        <sz val="11"/>
        <rFont val="Calibri"/>
        <family val="2"/>
        <scheme val="minor"/>
      </rPr>
      <t xml:space="preserve">50 </t>
    </r>
    <r>
      <rPr>
        <sz val="11"/>
        <rFont val="Calibri"/>
        <family val="2"/>
        <scheme val="minor"/>
      </rPr>
      <t>en suelo de 10 días o más).</t>
    </r>
  </si>
  <si>
    <r>
      <t>·</t>
    </r>
    <r>
      <rPr>
        <sz val="11"/>
        <rFont val="Times New Roman"/>
        <family val="1"/>
      </rPr>
      <t xml:space="preserve">         </t>
    </r>
    <r>
      <rPr>
        <sz val="11"/>
        <rFont val="Calibri"/>
        <family val="2"/>
        <scheme val="minor"/>
      </rPr>
      <t>Si la toxicidad es a corto plazo, use TWA = 1 (un día de exposición).</t>
    </r>
  </si>
  <si>
    <t xml:space="preserve">ETE oral = VC-6 x Ef2 x DA </t>
  </si>
  <si>
    <t>DA</t>
  </si>
  <si>
    <t>VC-6</t>
  </si>
  <si>
    <t>Valor de corte 6</t>
  </si>
  <si>
    <t xml:space="preserve"> Factor de exposición</t>
  </si>
  <si>
    <t>ETE contacto = Fdep /100* DA</t>
  </si>
  <si>
    <t xml:space="preserve">DA </t>
  </si>
  <si>
    <t>Fdep</t>
  </si>
  <si>
    <t xml:space="preserve"> porcentaje de deposición</t>
  </si>
  <si>
    <t>ETE contacto = 0,1* DA</t>
  </si>
  <si>
    <r>
      <t xml:space="preserve">Dosis de aplicación </t>
    </r>
    <r>
      <rPr>
        <b/>
        <sz val="11"/>
        <color rgb="FFFF0000"/>
        <rFont val="Calibri"/>
        <family val="2"/>
        <scheme val="minor"/>
      </rPr>
      <t xml:space="preserve">(kg </t>
    </r>
    <r>
      <rPr>
        <b/>
        <vertAlign val="subscript"/>
        <sz val="11"/>
        <color rgb="FFFF0000"/>
        <rFont val="Calibri"/>
        <family val="2"/>
        <scheme val="minor"/>
      </rPr>
      <t>IA</t>
    </r>
    <r>
      <rPr>
        <b/>
        <sz val="11"/>
        <color rgb="FFFF0000"/>
        <rFont val="Calibri"/>
        <family val="2"/>
        <scheme val="minor"/>
      </rPr>
      <t>/ha)</t>
    </r>
  </si>
  <si>
    <t>Aplicaciones solidas despues de que emerge el cultivo</t>
  </si>
  <si>
    <r>
      <t xml:space="preserve">Dosis de aplicación </t>
    </r>
    <r>
      <rPr>
        <b/>
        <sz val="11"/>
        <color rgb="FFFF0000"/>
        <rFont val="Calibri"/>
        <family val="2"/>
        <scheme val="minor"/>
      </rPr>
      <t>(g IA/ha)</t>
    </r>
  </si>
  <si>
    <t>Aplicaciones de plaguicidas granulares (después de que emerge el cultivo)</t>
  </si>
  <si>
    <t>Toxicidad (mg IA/Kg suelo)</t>
  </si>
  <si>
    <t>Exposición (mg IA/Kg suelo), ETE</t>
  </si>
  <si>
    <t>Cociente de Riesgo (RQ) tox/exp</t>
  </si>
  <si>
    <t>No hay incorporación ni intercepción</t>
  </si>
  <si>
    <t>Hay incorporación pero no intercepción</t>
  </si>
  <si>
    <t>No hay incorporación pero sí 50% intercepción</t>
  </si>
  <si>
    <t>Hay incorporación y 50% intercepción</t>
  </si>
  <si>
    <t>Dato de destino ambiental</t>
  </si>
  <si>
    <t>Estudios de destino ambiental</t>
  </si>
  <si>
    <t>Solubilidad en agua (mg/L)</t>
  </si>
  <si>
    <t>Dato de toxicidad (mg/L)</t>
  </si>
  <si>
    <t>Nombre de la otra especie</t>
  </si>
  <si>
    <t>Análisis agudo</t>
  </si>
  <si>
    <t>Análisis reproductivo</t>
  </si>
  <si>
    <t>ETE para una aplicación</t>
  </si>
  <si>
    <t>ETE para múltiples aplicaciones</t>
  </si>
  <si>
    <t>Gránulos por m2 (Gd)</t>
  </si>
  <si>
    <t xml:space="preserve">IA por gránulo, mg </t>
  </si>
  <si>
    <t>Consumo diario  / kg PC/día (CDa)</t>
  </si>
  <si>
    <t>Número de partículas del suelo (PS)</t>
  </si>
  <si>
    <t xml:space="preserve">Para aves que comen gránulos y arena </t>
  </si>
  <si>
    <t>ETE=Cda x (Gd/PS + Gd) x IA</t>
  </si>
  <si>
    <t xml:space="preserve">ETE= CDs x (Gd/PS + Gd) x IA </t>
  </si>
  <si>
    <r>
      <t xml:space="preserve">Aves que comen gránulos y arena </t>
    </r>
    <r>
      <rPr>
        <sz val="11"/>
        <color rgb="FFFF0000"/>
        <rFont val="Calibri"/>
        <family val="2"/>
        <scheme val="minor"/>
      </rPr>
      <t>(agudo)</t>
    </r>
  </si>
  <si>
    <r>
      <t xml:space="preserve">Aves que comen gránulos y arena </t>
    </r>
    <r>
      <rPr>
        <sz val="11"/>
        <color rgb="FFFF0000"/>
        <rFont val="Calibri"/>
        <family val="2"/>
        <scheme val="minor"/>
      </rPr>
      <t>(reproductivo)</t>
    </r>
  </si>
  <si>
    <r>
      <t xml:space="preserve">Aves que comen gránulos cuando buscan semillas como alimento </t>
    </r>
    <r>
      <rPr>
        <sz val="11"/>
        <color rgb="FFFF0000"/>
        <rFont val="Calibri"/>
        <family val="2"/>
        <scheme val="minor"/>
      </rPr>
      <t>(agudo)</t>
    </r>
  </si>
  <si>
    <r>
      <t xml:space="preserve">Aves que comen gránulos cuando buscan semillas como alimento </t>
    </r>
    <r>
      <rPr>
        <sz val="11"/>
        <color rgb="FFFF0000"/>
        <rFont val="Calibri"/>
        <family val="2"/>
        <scheme val="minor"/>
      </rPr>
      <t>(Reproductivo)</t>
    </r>
  </si>
  <si>
    <r>
      <t xml:space="preserve">Aves que comen alimentos contaminados con suelo </t>
    </r>
    <r>
      <rPr>
        <sz val="11"/>
        <color rgb="FFFF0000"/>
        <rFont val="Calibri"/>
        <family val="2"/>
        <scheme val="minor"/>
      </rPr>
      <t>(agudo)</t>
    </r>
  </si>
  <si>
    <r>
      <t xml:space="preserve">Aves que comen alimentos contaminados con suelo </t>
    </r>
    <r>
      <rPr>
        <sz val="11"/>
        <color rgb="FFFF0000"/>
        <rFont val="Calibri"/>
        <family val="2"/>
        <scheme val="minor"/>
      </rPr>
      <t>(reproductivo)</t>
    </r>
  </si>
  <si>
    <t>ETE= DA x VC-3</t>
  </si>
  <si>
    <t/>
  </si>
  <si>
    <t>Tamaño de semilla</t>
  </si>
  <si>
    <t xml:space="preserve">TRATAMIENTO DE SEMILLAS </t>
  </si>
  <si>
    <t>Para aves que consumen semillas encapsuladas</t>
  </si>
  <si>
    <t>ETE=CDs x (Sd/PS + Sd) x IA</t>
  </si>
  <si>
    <t>Consumo diario # de semillas / kg pc/día (CDs)</t>
  </si>
  <si>
    <t xml:space="preserve">Peso de las semillas </t>
  </si>
  <si>
    <t>IA por semilla, mg IA/semilla</t>
  </si>
  <si>
    <t xml:space="preserve">Para aves que consumen semillas naturales </t>
  </si>
  <si>
    <t>ETE= DA x TCA/pc</t>
  </si>
  <si>
    <t>Número de particulas del suelo en un metro cuadrado (PS)</t>
  </si>
  <si>
    <t>Numero de semillas en un m2 (Sd)</t>
  </si>
  <si>
    <t>Dosis de aplicación (mg ia/kg semilla) (DA)</t>
  </si>
  <si>
    <t>TCA</t>
  </si>
  <si>
    <t>Tasa de consumo/ peso corporal (TSA)</t>
  </si>
  <si>
    <t>-</t>
  </si>
  <si>
    <t>Factor de tiempo (TWA)</t>
  </si>
  <si>
    <r>
      <t xml:space="preserve">Aves que consumen semillas encapsuladas </t>
    </r>
    <r>
      <rPr>
        <sz val="11"/>
        <color rgb="FFFF0000"/>
        <rFont val="Calibri"/>
        <family val="2"/>
        <scheme val="minor"/>
      </rPr>
      <t>(agudo)</t>
    </r>
  </si>
  <si>
    <r>
      <t xml:space="preserve">Aves que consumen semillas encapsuladas </t>
    </r>
    <r>
      <rPr>
        <sz val="11"/>
        <color rgb="FFFF0000"/>
        <rFont val="Calibri"/>
        <family val="2"/>
        <scheme val="minor"/>
      </rPr>
      <t>(reproductivo)</t>
    </r>
  </si>
  <si>
    <r>
      <t>Dosis de aplicación</t>
    </r>
    <r>
      <rPr>
        <b/>
        <sz val="11"/>
        <color theme="9" tint="-0.249977111117893"/>
        <rFont val="Calibri"/>
        <family val="2"/>
        <scheme val="minor"/>
      </rPr>
      <t xml:space="preserve"> </t>
    </r>
    <r>
      <rPr>
        <b/>
        <sz val="11"/>
        <color rgb="FFFF0000"/>
        <rFont val="Calibri"/>
        <family val="2"/>
        <scheme val="minor"/>
      </rPr>
      <t>( g IA/ha)</t>
    </r>
  </si>
  <si>
    <r>
      <t>ETE (g</t>
    </r>
    <r>
      <rPr>
        <b/>
        <vertAlign val="subscript"/>
        <sz val="10"/>
        <color theme="1"/>
        <rFont val="Tahoma"/>
        <family val="2"/>
      </rPr>
      <t>IA</t>
    </r>
    <r>
      <rPr>
        <b/>
        <sz val="10"/>
        <color theme="1"/>
        <rFont val="Tahoma"/>
        <family val="2"/>
      </rPr>
      <t>/ha)</t>
    </r>
  </si>
  <si>
    <t>Valor de Corte (4)</t>
  </si>
  <si>
    <t xml:space="preserve">CALCULO DE EXPOSICIÓN POR VIA ORAL AGUDA aplicaciones por aspersión </t>
  </si>
  <si>
    <r>
      <t xml:space="preserve">CALCULO  DEL RIESGO </t>
    </r>
    <r>
      <rPr>
        <b/>
        <sz val="11"/>
        <color rgb="FFFFFF00"/>
        <rFont val="Calibri"/>
        <family val="2"/>
        <scheme val="minor"/>
      </rPr>
      <t>(aplicaciones por aspersión)</t>
    </r>
  </si>
  <si>
    <r>
      <t xml:space="preserve">CALCULO DE RIESGO </t>
    </r>
    <r>
      <rPr>
        <b/>
        <sz val="11"/>
        <color rgb="FFFFFF00"/>
        <rFont val="Calibri"/>
        <family val="2"/>
        <scheme val="minor"/>
      </rPr>
      <t>(aplicaciones solidas )</t>
    </r>
  </si>
  <si>
    <t>Aplicaciones de plaguicidas granulares por incorporación y tratamiento de semillas 
y para semillas tratadas con plaguicida</t>
  </si>
  <si>
    <t>Aplicación granular por incorporacion</t>
  </si>
  <si>
    <t xml:space="preserve">Tipo de aplicación </t>
  </si>
  <si>
    <t>Granular por incorporación</t>
  </si>
  <si>
    <t>Aplicaciones  tratamiento de semillas y preemergentes
y para semillas tratadas con plaguicida</t>
  </si>
  <si>
    <t>ETE oral=  VC-5 X EF1 X DA</t>
  </si>
  <si>
    <t>EF1</t>
  </si>
  <si>
    <t>Valor de corte 5</t>
  </si>
  <si>
    <r>
      <t xml:space="preserve">Dosis de aplicación </t>
    </r>
    <r>
      <rPr>
        <b/>
        <sz val="11"/>
        <color rgb="FFFF0000"/>
        <rFont val="Calibri"/>
        <family val="2"/>
        <scheme val="minor"/>
      </rPr>
      <t>(kg IA/ha)</t>
    </r>
  </si>
  <si>
    <t>Ef2</t>
  </si>
  <si>
    <t xml:space="preserve">RESULTADOS DE ERA PARA ABEJAS </t>
  </si>
  <si>
    <t xml:space="preserve">RESULTADOS DE ERA PARA ABEJAS (aplicaciones solidas) </t>
  </si>
  <si>
    <t>Contacto (granulares por incorporacion y tratamiento de semillas)</t>
  </si>
  <si>
    <t xml:space="preserve">Oral (Aplicaciones solidas despues de que emerge el cualtivo) </t>
  </si>
  <si>
    <t>VC-5</t>
  </si>
  <si>
    <t xml:space="preserve">Especie </t>
  </si>
  <si>
    <t>ETE (gIA/ha)</t>
  </si>
  <si>
    <t xml:space="preserve">Contacto (plaguicidas granulares aplicados despues de que emerge el cualtivo) </t>
  </si>
  <si>
    <t>Oral (tratamiento de semillas, aplicaciones solidas preemergentes)</t>
  </si>
  <si>
    <t>RESULTADOS DE ERA PARA AVES (aplicaciones solidas)</t>
  </si>
  <si>
    <t>Nota: si el intervalo de aplicaciones es 0, se debe dejar la casilla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</si>
</sst>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00_);_(* \(#,##0.00\);_(* &quot;-&quot;??_);_(@_)"/>
    <numFmt numFmtId="165" formatCode="#,##0.0000"/>
    <numFmt numFmtId="166" formatCode="0.0%"/>
    <numFmt numFmtId="167" formatCode="0.0000"/>
    <numFmt numFmtId="168" formatCode="0.0"/>
    <numFmt numFmtId="169" formatCode="_(* #,##0_);_(* \(#,##0\);_(* &quot;-&quot;??_);_(@_)"/>
    <numFmt numFmtId="170" formatCode="_(* #,##0.0000_);_(* \(#,##0.0000\);_(* &quot;-&quot;??_);_(@_)"/>
    <numFmt numFmtId="171" formatCode="0.000"/>
    <numFmt numFmtId="172" formatCode="0.00000"/>
    <numFmt numFmtId="173" formatCode="_-* #,##0.00_-;\-* #,##0.00_-;_-* &quot;-&quot;_-;_-@_-"/>
    <numFmt numFmtId="174" formatCode="0.000000"/>
    <numFmt numFmtId="175" formatCode="0.000000000"/>
    <numFmt numFmtId="176" formatCode="_-* #,##0.0_-;\-* #,##0.0_-;_-* &quot;-&quot;_-;_-@_-"/>
    <numFmt numFmtId="177" formatCode="_(* #,##0.000000_);_(* \(#,##0.000000\);_(* &quot;-&quot;??_);_(@_)"/>
    <numFmt numFmtId="178" formatCode="_(* #,##0.0000000_);_(* \(#,##0.0000000\);_(* &quot;-&quot;??_);_(@_)"/>
    <numFmt numFmtId="179" formatCode="_(* #,##0.000_);_(* \(#,##0.000\);_(* &quot;-&quot;??_);_(@_)"/>
    <numFmt numFmtId="180" formatCode="_(* #,##0.00000_);_(* \(#,##0.00000\);_(* &quot;-&quot;??_);_(@_)"/>
    <numFmt numFmtId="181" formatCode="_(* #,##0.0_);_(* \(#,##0.0\);_(* &quot;-&quot;??_);_(@_)"/>
  </numFmts>
  <fonts count="67">
    <font>
      <sz val="11"/>
      <color theme="1"/>
      <name val="Calibri"/>
      <family val="2"/>
      <scheme val="minor"/>
    </font>
    <font>
      <b/>
      <sz val="11"/>
      <color theme="1"/>
      <name val="Calibri"/>
      <family val="2"/>
      <scheme val="minor"/>
    </font>
    <font>
      <sz val="11"/>
      <color theme="1"/>
      <name val="TimesNewRomanPSMT"/>
    </font>
    <font>
      <sz val="12"/>
      <color theme="1"/>
      <name val="Times New Roman"/>
      <family val="1"/>
    </font>
    <font>
      <sz val="9"/>
      <color theme="1"/>
      <name val="Tahoma"/>
      <family val="2"/>
    </font>
    <font>
      <sz val="11"/>
      <color theme="1"/>
      <name val="Times New Roman"/>
      <family val="1"/>
    </font>
    <font>
      <i/>
      <sz val="11"/>
      <color theme="1"/>
      <name val="Calibri"/>
      <family val="2"/>
      <scheme val="minor"/>
    </font>
    <font>
      <sz val="11"/>
      <name val="Calibri"/>
      <family val="2"/>
      <scheme val="minor"/>
    </font>
    <font>
      <b/>
      <sz val="11"/>
      <name val="Times New Roman"/>
      <family val="1"/>
    </font>
    <font>
      <sz val="11"/>
      <name val="Times New Roman"/>
      <family val="1"/>
    </font>
    <font>
      <sz val="9"/>
      <color indexed="81"/>
      <name val="Tahoma"/>
      <family val="2"/>
    </font>
    <font>
      <b/>
      <sz val="9"/>
      <color indexed="81"/>
      <name val="Tahoma"/>
      <family val="2"/>
    </font>
    <font>
      <sz val="11"/>
      <color theme="1"/>
      <name val="Calibri"/>
      <family val="2"/>
      <scheme val="minor"/>
    </font>
    <font>
      <sz val="11"/>
      <color rgb="FFFF0000"/>
      <name val="Calibri"/>
      <family val="2"/>
      <scheme val="minor"/>
    </font>
    <font>
      <b/>
      <sz val="12"/>
      <color theme="1"/>
      <name val="Calibri"/>
      <family val="2"/>
      <scheme val="minor"/>
    </font>
    <font>
      <b/>
      <sz val="11"/>
      <color rgb="FFFF0000"/>
      <name val="Calibri"/>
      <family val="2"/>
      <scheme val="minor"/>
    </font>
    <font>
      <sz val="11"/>
      <color theme="0"/>
      <name val="Calibri"/>
      <family val="2"/>
      <scheme val="minor"/>
    </font>
    <font>
      <u/>
      <sz val="11"/>
      <color theme="10"/>
      <name val="Calibri"/>
      <family val="2"/>
      <scheme val="minor"/>
    </font>
    <font>
      <b/>
      <sz val="12"/>
      <name val="Calibri"/>
      <family val="2"/>
      <scheme val="minor"/>
    </font>
    <font>
      <sz val="9"/>
      <color rgb="FFFF0000"/>
      <name val="Tahoma"/>
      <family val="2"/>
    </font>
    <font>
      <b/>
      <sz val="11"/>
      <name val="TimesNewRomanPSMT"/>
    </font>
    <font>
      <sz val="12"/>
      <color rgb="FFFF0000"/>
      <name val="Times New Roman"/>
      <family val="1"/>
    </font>
    <font>
      <b/>
      <sz val="11"/>
      <color theme="0"/>
      <name val="Calibri"/>
      <family val="2"/>
      <scheme val="minor"/>
    </font>
    <font>
      <u/>
      <sz val="11"/>
      <color theme="0"/>
      <name val="Calibri"/>
      <family val="2"/>
      <scheme val="minor"/>
    </font>
    <font>
      <sz val="11"/>
      <color theme="0"/>
      <name val="Tahoma"/>
      <family val="2"/>
    </font>
    <font>
      <b/>
      <sz val="12"/>
      <color theme="0"/>
      <name val="Calibri"/>
      <family val="2"/>
      <scheme val="minor"/>
    </font>
    <font>
      <b/>
      <sz val="11"/>
      <name val="Calibri"/>
      <family val="2"/>
      <scheme val="minor"/>
    </font>
    <font>
      <sz val="10"/>
      <color theme="1"/>
      <name val="Calibri"/>
      <family val="2"/>
      <scheme val="minor"/>
    </font>
    <font>
      <b/>
      <sz val="10"/>
      <name val="Calibri"/>
      <family val="2"/>
      <scheme val="minor"/>
    </font>
    <font>
      <sz val="11"/>
      <color rgb="FF000000"/>
      <name val="Calibri"/>
      <family val="2"/>
      <scheme val="minor"/>
    </font>
    <font>
      <sz val="12"/>
      <color theme="1"/>
      <name val="Calibri"/>
      <family val="2"/>
      <scheme val="minor"/>
    </font>
    <font>
      <sz val="12"/>
      <color theme="0"/>
      <name val="Calibri"/>
      <family val="2"/>
      <scheme val="minor"/>
    </font>
    <font>
      <sz val="10"/>
      <color theme="0"/>
      <name val="Calibri"/>
      <family val="2"/>
      <scheme val="minor"/>
    </font>
    <font>
      <b/>
      <sz val="10"/>
      <color theme="0"/>
      <name val="Calibri"/>
      <family val="2"/>
      <scheme val="minor"/>
    </font>
    <font>
      <sz val="10"/>
      <name val="Calibri"/>
      <family val="2"/>
      <scheme val="minor"/>
    </font>
    <font>
      <b/>
      <sz val="12"/>
      <color rgb="FFFF0000"/>
      <name val="Calibri"/>
      <family val="2"/>
      <scheme val="minor"/>
    </font>
    <font>
      <sz val="12"/>
      <name val="Calibri"/>
      <family val="2"/>
      <scheme val="minor"/>
    </font>
    <font>
      <i/>
      <sz val="12"/>
      <color theme="1"/>
      <name val="Calibri"/>
      <family val="2"/>
      <scheme val="minor"/>
    </font>
    <font>
      <sz val="12"/>
      <color theme="0" tint="-4.9989318521683403E-2"/>
      <name val="Calibri"/>
      <family val="2"/>
      <scheme val="minor"/>
    </font>
    <font>
      <sz val="11"/>
      <color theme="1"/>
      <name val="Calibri"/>
      <family val="2"/>
    </font>
    <font>
      <sz val="11"/>
      <color rgb="FF000000"/>
      <name val="Calibri"/>
      <family val="2"/>
    </font>
    <font>
      <sz val="11"/>
      <color rgb="FFFF0000"/>
      <name val="Calibri"/>
      <family val="2"/>
    </font>
    <font>
      <vertAlign val="superscript"/>
      <sz val="11"/>
      <color theme="1"/>
      <name val="Calibri"/>
      <family val="2"/>
      <scheme val="minor"/>
    </font>
    <font>
      <i/>
      <sz val="12"/>
      <color theme="0"/>
      <name val="Calibri"/>
      <family val="2"/>
      <scheme val="minor"/>
    </font>
    <font>
      <u/>
      <sz val="11"/>
      <name val="Calibri"/>
      <family val="2"/>
      <scheme val="minor"/>
    </font>
    <font>
      <vertAlign val="superscript"/>
      <sz val="11"/>
      <name val="Times New Roman"/>
      <family val="1"/>
    </font>
    <font>
      <sz val="11"/>
      <name val="Calibri"/>
      <family val="2"/>
    </font>
    <font>
      <b/>
      <vertAlign val="subscript"/>
      <sz val="11"/>
      <name val="Times New Roman"/>
      <family val="1"/>
    </font>
    <font>
      <sz val="11"/>
      <name val="Symbol"/>
      <family val="1"/>
      <charset val="2"/>
    </font>
    <font>
      <vertAlign val="subscript"/>
      <sz val="11"/>
      <name val="Calibri"/>
      <family val="2"/>
      <scheme val="minor"/>
    </font>
    <font>
      <sz val="11"/>
      <name val="TimesNewRomanPSMT"/>
    </font>
    <font>
      <b/>
      <sz val="11"/>
      <color theme="9" tint="-0.249977111117893"/>
      <name val="Calibri"/>
      <family val="2"/>
      <scheme val="minor"/>
    </font>
    <font>
      <b/>
      <vertAlign val="subscript"/>
      <sz val="11"/>
      <color rgb="FFFF0000"/>
      <name val="Calibri"/>
      <family val="2"/>
      <scheme val="minor"/>
    </font>
    <font>
      <sz val="11"/>
      <color rgb="FFFF0000"/>
      <name val="Times New Roman"/>
      <family val="1"/>
    </font>
    <font>
      <sz val="12"/>
      <color rgb="FFFFFFFF"/>
      <name val="Calibri"/>
      <family val="2"/>
      <scheme val="minor"/>
    </font>
    <font>
      <b/>
      <sz val="16"/>
      <color rgb="FFFF0000"/>
      <name val="Calibri"/>
      <family val="2"/>
      <scheme val="minor"/>
    </font>
    <font>
      <b/>
      <sz val="14"/>
      <name val="Calibri"/>
      <family val="2"/>
      <scheme val="minor"/>
    </font>
    <font>
      <b/>
      <vertAlign val="subscript"/>
      <sz val="10"/>
      <color theme="1"/>
      <name val="Tahoma"/>
      <family val="2"/>
    </font>
    <font>
      <b/>
      <sz val="10"/>
      <color theme="1"/>
      <name val="Tahoma"/>
      <family val="2"/>
    </font>
    <font>
      <b/>
      <sz val="11"/>
      <color rgb="FFFFFF00"/>
      <name val="Calibri"/>
      <family val="2"/>
      <scheme val="minor"/>
    </font>
    <font>
      <b/>
      <sz val="12"/>
      <color rgb="FFED0000"/>
      <name val="Calibri"/>
      <family val="2"/>
      <scheme val="minor"/>
    </font>
    <font>
      <i/>
      <sz val="11"/>
      <name val="Calibri"/>
      <family val="2"/>
      <scheme val="minor"/>
    </font>
    <font>
      <sz val="11"/>
      <color rgb="FFFFFFFF"/>
      <name val="Calibri"/>
      <family val="2"/>
      <scheme val="minor"/>
    </font>
    <font>
      <sz val="10"/>
      <color rgb="FFFFFFFF"/>
      <name val="Calibri"/>
      <family val="2"/>
      <scheme val="minor"/>
    </font>
    <font>
      <sz val="11"/>
      <color rgb="FFE40000"/>
      <name val="Calibri"/>
      <family val="2"/>
      <scheme val="minor"/>
    </font>
    <font>
      <sz val="11"/>
      <color indexed="81"/>
      <name val="Calibri"/>
      <family val="2"/>
      <scheme val="minor"/>
    </font>
    <font>
      <sz val="12"/>
      <color indexed="81"/>
      <name val="Calibri"/>
      <family val="2"/>
      <scheme val="minor"/>
    </font>
  </fonts>
  <fills count="17">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bgColor indexed="64"/>
      </patternFill>
    </fill>
    <fill>
      <patternFill patternType="solid">
        <fgColor theme="9"/>
        <bgColor indexed="64"/>
      </patternFill>
    </fill>
    <fill>
      <patternFill patternType="solid">
        <fgColor theme="8" tint="0.59999389629810485"/>
        <bgColor indexed="64"/>
      </patternFill>
    </fill>
    <fill>
      <patternFill patternType="solid">
        <fgColor rgb="FFEFB3EF"/>
        <bgColor indexed="64"/>
      </patternFill>
    </fill>
    <fill>
      <patternFill patternType="solid">
        <fgColor rgb="FF00CCFF"/>
        <bgColor indexed="64"/>
      </patternFill>
    </fill>
    <fill>
      <patternFill patternType="solid">
        <fgColor rgb="FFFFFF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41" fontId="12"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0" fontId="17" fillId="0" borderId="0" applyNumberFormat="0" applyFill="0" applyBorder="0" applyAlignment="0" applyProtection="0"/>
  </cellStyleXfs>
  <cellXfs count="655">
    <xf numFmtId="0" fontId="0" fillId="0" borderId="0" xfId="0"/>
    <xf numFmtId="0" fontId="1" fillId="0" borderId="0" xfId="0" applyFont="1"/>
    <xf numFmtId="0" fontId="0" fillId="0" borderId="19" xfId="0" applyBorder="1"/>
    <xf numFmtId="164" fontId="12" fillId="6" borderId="18" xfId="3" applyFont="1" applyFill="1" applyBorder="1" applyAlignment="1">
      <alignment vertical="top" wrapText="1"/>
    </xf>
    <xf numFmtId="164" fontId="2" fillId="6" borderId="18" xfId="3" applyFont="1" applyFill="1" applyBorder="1" applyAlignment="1">
      <alignment horizontal="center" vertical="top" wrapText="1"/>
    </xf>
    <xf numFmtId="0" fontId="15" fillId="0" borderId="0" xfId="0" applyFont="1"/>
    <xf numFmtId="0" fontId="1" fillId="4" borderId="0" xfId="0" applyFont="1" applyFill="1" applyAlignment="1">
      <alignment horizontal="center" vertical="center" wrapText="1"/>
    </xf>
    <xf numFmtId="0" fontId="0" fillId="7" borderId="0" xfId="0" applyFill="1"/>
    <xf numFmtId="0" fontId="7" fillId="0" borderId="0" xfId="0" applyFont="1"/>
    <xf numFmtId="168" fontId="3" fillId="6" borderId="9" xfId="0" applyNumberFormat="1" applyFont="1" applyFill="1" applyBorder="1" applyAlignment="1">
      <alignment horizontal="center" vertical="top" wrapText="1"/>
    </xf>
    <xf numFmtId="0" fontId="0" fillId="4" borderId="1" xfId="0" applyFill="1" applyBorder="1" applyAlignment="1">
      <alignment horizontal="left" vertical="top" wrapText="1"/>
    </xf>
    <xf numFmtId="0" fontId="0" fillId="4" borderId="1" xfId="0" applyFill="1" applyBorder="1" applyAlignment="1">
      <alignment vertical="top" wrapText="1"/>
    </xf>
    <xf numFmtId="0" fontId="1" fillId="4" borderId="30" xfId="0" applyFont="1" applyFill="1" applyBorder="1" applyAlignment="1">
      <alignment horizontal="center" vertical="center" wrapText="1"/>
    </xf>
    <xf numFmtId="0" fontId="6" fillId="6" borderId="1" xfId="0" applyFont="1" applyFill="1" applyBorder="1" applyAlignment="1">
      <alignment horizontal="center" vertical="top" wrapText="1"/>
    </xf>
    <xf numFmtId="0" fontId="1" fillId="0" borderId="31" xfId="0" applyFont="1" applyBorder="1" applyAlignment="1">
      <alignment horizontal="center" vertical="center" wrapText="1"/>
    </xf>
    <xf numFmtId="0" fontId="1" fillId="4" borderId="35" xfId="0" applyFont="1" applyFill="1" applyBorder="1" applyAlignment="1">
      <alignment horizontal="center" vertical="center" wrapText="1"/>
    </xf>
    <xf numFmtId="0" fontId="0" fillId="4" borderId="12" xfId="0" applyFill="1" applyBorder="1" applyAlignment="1">
      <alignment horizontal="left" vertical="top" wrapText="1"/>
    </xf>
    <xf numFmtId="0" fontId="6" fillId="6" borderId="12" xfId="0" applyFont="1" applyFill="1" applyBorder="1" applyAlignment="1">
      <alignment horizontal="center" vertical="top" wrapText="1"/>
    </xf>
    <xf numFmtId="0" fontId="0" fillId="6" borderId="13" xfId="0" applyFill="1" applyBorder="1" applyAlignment="1">
      <alignment vertical="top" wrapText="1"/>
    </xf>
    <xf numFmtId="0" fontId="0" fillId="6" borderId="18" xfId="0" applyFill="1" applyBorder="1" applyAlignment="1">
      <alignment vertical="top" wrapText="1"/>
    </xf>
    <xf numFmtId="0" fontId="0" fillId="6" borderId="29" xfId="0" applyFill="1" applyBorder="1" applyAlignment="1">
      <alignment vertical="top" wrapText="1"/>
    </xf>
    <xf numFmtId="0" fontId="6" fillId="6" borderId="14" xfId="0" applyFont="1" applyFill="1" applyBorder="1" applyAlignment="1">
      <alignment horizontal="center" vertical="top" wrapText="1"/>
    </xf>
    <xf numFmtId="169" fontId="12" fillId="6" borderId="18" xfId="3" applyNumberFormat="1" applyFont="1" applyFill="1" applyBorder="1" applyAlignment="1">
      <alignment vertical="top" wrapText="1"/>
    </xf>
    <xf numFmtId="164" fontId="2" fillId="6" borderId="15" xfId="3" applyFont="1" applyFill="1" applyBorder="1" applyAlignment="1">
      <alignment horizontal="center" vertical="top" wrapText="1"/>
    </xf>
    <xf numFmtId="0" fontId="7" fillId="0" borderId="0" xfId="0" applyFont="1" applyAlignment="1">
      <alignment horizontal="right" vertical="center" wrapText="1"/>
    </xf>
    <xf numFmtId="177" fontId="12" fillId="6" borderId="18" xfId="3" applyNumberFormat="1" applyFont="1" applyFill="1" applyBorder="1" applyAlignment="1">
      <alignment vertical="top" wrapText="1"/>
    </xf>
    <xf numFmtId="164" fontId="12" fillId="8" borderId="18" xfId="3" applyFont="1" applyFill="1" applyBorder="1" applyAlignment="1">
      <alignment vertical="top" wrapText="1"/>
    </xf>
    <xf numFmtId="0" fontId="0" fillId="8" borderId="0" xfId="0" applyFill="1"/>
    <xf numFmtId="0" fontId="0" fillId="8" borderId="1" xfId="0" applyFill="1" applyBorder="1" applyAlignment="1">
      <alignment horizontal="right" vertical="center" wrapText="1"/>
    </xf>
    <xf numFmtId="0" fontId="4" fillId="4" borderId="14" xfId="0" applyFont="1" applyFill="1" applyBorder="1" applyAlignment="1">
      <alignment horizontal="justify" vertical="top" wrapText="1"/>
    </xf>
    <xf numFmtId="179" fontId="12" fillId="6" borderId="18" xfId="3" applyNumberFormat="1" applyFont="1" applyFill="1" applyBorder="1" applyAlignment="1">
      <alignment vertical="top" wrapText="1"/>
    </xf>
    <xf numFmtId="168" fontId="3" fillId="6" borderId="1" xfId="0" applyNumberFormat="1" applyFont="1" applyFill="1" applyBorder="1" applyAlignment="1">
      <alignment horizontal="center" vertical="top" wrapText="1"/>
    </xf>
    <xf numFmtId="0" fontId="0" fillId="9" borderId="0" xfId="0" applyFill="1"/>
    <xf numFmtId="0" fontId="16" fillId="5" borderId="0" xfId="0" applyFont="1" applyFill="1"/>
    <xf numFmtId="0" fontId="24" fillId="5" borderId="0" xfId="0" applyFont="1" applyFill="1" applyAlignment="1">
      <alignment horizontal="center" vertical="center" wrapText="1"/>
    </xf>
    <xf numFmtId="0" fontId="1" fillId="10" borderId="1" xfId="0" applyFont="1" applyFill="1" applyBorder="1" applyAlignment="1">
      <alignment horizontal="center" vertical="center"/>
    </xf>
    <xf numFmtId="0" fontId="1" fillId="10" borderId="1" xfId="0" applyFont="1" applyFill="1" applyBorder="1" applyAlignment="1">
      <alignment horizontal="center" vertical="center" wrapText="1"/>
    </xf>
    <xf numFmtId="49" fontId="1" fillId="1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7" fillId="5" borderId="0" xfId="0" applyFont="1" applyFill="1"/>
    <xf numFmtId="0" fontId="7" fillId="5" borderId="0" xfId="0" applyFont="1" applyFill="1" applyAlignment="1">
      <alignment horizontal="left"/>
    </xf>
    <xf numFmtId="0" fontId="0" fillId="5" borderId="0" xfId="0" applyFill="1"/>
    <xf numFmtId="0" fontId="30" fillId="12" borderId="1" xfId="0" applyFont="1" applyFill="1" applyBorder="1" applyAlignment="1" applyProtection="1">
      <alignment horizontal="center" vertical="center" wrapText="1"/>
      <protection locked="0"/>
    </xf>
    <xf numFmtId="0" fontId="30" fillId="6" borderId="1" xfId="0" applyFont="1" applyFill="1" applyBorder="1" applyAlignment="1" applyProtection="1">
      <alignment horizontal="left" vertical="top" wrapText="1"/>
      <protection locked="0"/>
    </xf>
    <xf numFmtId="0" fontId="37" fillId="5" borderId="0" xfId="0" applyFont="1" applyFill="1" applyAlignment="1" applyProtection="1">
      <alignment horizontal="center" vertical="top" wrapText="1"/>
      <protection locked="0"/>
    </xf>
    <xf numFmtId="0" fontId="30" fillId="5" borderId="0" xfId="0" applyFont="1" applyFill="1" applyAlignment="1" applyProtection="1">
      <alignment horizontal="center" vertical="center" wrapText="1"/>
      <protection locked="0"/>
    </xf>
    <xf numFmtId="0" fontId="30" fillId="5" borderId="0" xfId="0" applyFont="1" applyFill="1" applyProtection="1">
      <protection locked="0"/>
    </xf>
    <xf numFmtId="0" fontId="0" fillId="2" borderId="1" xfId="0" applyFill="1" applyBorder="1" applyAlignment="1">
      <alignment horizontal="center" vertical="center" wrapText="1"/>
    </xf>
    <xf numFmtId="2" fontId="30" fillId="5" borderId="0" xfId="3" applyNumberFormat="1" applyFont="1" applyFill="1" applyBorder="1" applyAlignment="1" applyProtection="1">
      <alignment horizontal="center" vertical="top" wrapText="1"/>
      <protection locked="0"/>
    </xf>
    <xf numFmtId="2" fontId="1" fillId="2" borderId="1" xfId="0" applyNumberFormat="1" applyFont="1" applyFill="1" applyBorder="1" applyAlignment="1">
      <alignment horizontal="center" vertical="center"/>
    </xf>
    <xf numFmtId="1" fontId="1"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 fillId="5" borderId="0" xfId="0" applyFont="1" applyFill="1" applyAlignment="1">
      <alignment horizontal="center" vertical="center"/>
    </xf>
    <xf numFmtId="0" fontId="1" fillId="11" borderId="1" xfId="0" applyFont="1" applyFill="1" applyBorder="1" applyAlignment="1">
      <alignment horizontal="center" vertical="center" wrapText="1"/>
    </xf>
    <xf numFmtId="2" fontId="30" fillId="6" borderId="1" xfId="0" applyNumberFormat="1" applyFont="1" applyFill="1" applyBorder="1" applyAlignment="1" applyProtection="1">
      <alignment horizontal="right" vertical="top" wrapText="1"/>
      <protection locked="0"/>
    </xf>
    <xf numFmtId="166" fontId="0" fillId="6" borderId="53" xfId="2" applyNumberFormat="1" applyFont="1" applyFill="1" applyBorder="1" applyProtection="1">
      <protection locked="0"/>
    </xf>
    <xf numFmtId="166" fontId="0" fillId="6" borderId="28" xfId="2" applyNumberFormat="1" applyFont="1" applyFill="1" applyBorder="1" applyProtection="1">
      <protection locked="0"/>
    </xf>
    <xf numFmtId="166" fontId="0" fillId="12" borderId="28" xfId="2" applyNumberFormat="1" applyFont="1" applyFill="1" applyBorder="1" applyProtection="1">
      <protection locked="0"/>
    </xf>
    <xf numFmtId="168" fontId="0" fillId="6" borderId="28" xfId="2" applyNumberFormat="1" applyFont="1" applyFill="1" applyBorder="1" applyProtection="1">
      <protection locked="0"/>
    </xf>
    <xf numFmtId="0" fontId="0" fillId="2" borderId="3" xfId="0" applyFill="1" applyBorder="1" applyProtection="1">
      <protection locked="0"/>
    </xf>
    <xf numFmtId="2" fontId="30" fillId="6" borderId="41" xfId="0" applyNumberFormat="1" applyFont="1" applyFill="1" applyBorder="1" applyAlignment="1" applyProtection="1">
      <alignment horizontal="right" vertical="top" wrapText="1"/>
      <protection locked="0"/>
    </xf>
    <xf numFmtId="0" fontId="37" fillId="12" borderId="1" xfId="0" applyFont="1" applyFill="1" applyBorder="1" applyAlignment="1" applyProtection="1">
      <alignment horizontal="center" vertical="center" wrapText="1"/>
      <protection locked="0"/>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1" fillId="12" borderId="18" xfId="0" applyFont="1" applyFill="1" applyBorder="1" applyAlignment="1" applyProtection="1">
      <alignment horizontal="left" vertical="top" wrapText="1"/>
      <protection locked="0"/>
    </xf>
    <xf numFmtId="0" fontId="7" fillId="5" borderId="0" xfId="0" applyFont="1" applyFill="1" applyProtection="1">
      <protection locked="0"/>
    </xf>
    <xf numFmtId="0" fontId="9" fillId="5" borderId="0" xfId="0" applyFont="1" applyFill="1" applyAlignment="1">
      <alignment horizontal="left" vertical="top" wrapText="1"/>
    </xf>
    <xf numFmtId="0" fontId="48" fillId="5" borderId="0" xfId="0" applyFont="1" applyFill="1" applyAlignment="1">
      <alignment horizontal="left"/>
    </xf>
    <xf numFmtId="0" fontId="7" fillId="5" borderId="0" xfId="0" applyFont="1" applyFill="1" applyAlignment="1">
      <alignment horizontal="left" vertical="top" wrapText="1"/>
    </xf>
    <xf numFmtId="0" fontId="7" fillId="5" borderId="0" xfId="0" applyFont="1" applyFill="1" applyAlignment="1">
      <alignment horizontal="left" vertical="center"/>
    </xf>
    <xf numFmtId="0" fontId="9" fillId="5" borderId="0" xfId="0" applyFont="1" applyFill="1" applyAlignment="1">
      <alignment horizontal="left"/>
    </xf>
    <xf numFmtId="2" fontId="9" fillId="5" borderId="0" xfId="0" applyNumberFormat="1" applyFont="1" applyFill="1" applyAlignment="1">
      <alignment horizontal="left" vertical="top" wrapText="1"/>
    </xf>
    <xf numFmtId="167" fontId="9" fillId="5" borderId="0" xfId="0" applyNumberFormat="1" applyFont="1" applyFill="1" applyAlignment="1">
      <alignment horizontal="left" vertical="top" wrapText="1"/>
    </xf>
    <xf numFmtId="2" fontId="8" fillId="5" borderId="0" xfId="0" applyNumberFormat="1" applyFont="1" applyFill="1" applyAlignment="1">
      <alignment horizontal="left" vertical="top" wrapText="1"/>
    </xf>
    <xf numFmtId="0" fontId="26" fillId="5" borderId="0" xfId="0" applyFont="1" applyFill="1" applyAlignment="1">
      <alignment horizontal="left" vertical="top"/>
    </xf>
    <xf numFmtId="178" fontId="9" fillId="5" borderId="0" xfId="0" applyNumberFormat="1" applyFont="1" applyFill="1" applyAlignment="1">
      <alignment horizontal="left" vertical="top" wrapText="1"/>
    </xf>
    <xf numFmtId="168" fontId="26" fillId="2" borderId="14" xfId="0" applyNumberFormat="1" applyFont="1" applyFill="1" applyBorder="1" applyAlignment="1">
      <alignment horizontal="center" vertical="center"/>
    </xf>
    <xf numFmtId="168" fontId="26" fillId="2" borderId="15" xfId="0" applyNumberFormat="1" applyFont="1" applyFill="1" applyBorder="1" applyAlignment="1">
      <alignment horizontal="center" vertical="center"/>
    </xf>
    <xf numFmtId="0" fontId="26" fillId="5" borderId="0" xfId="0" applyFont="1" applyFill="1" applyAlignment="1">
      <alignment vertical="top" wrapText="1"/>
    </xf>
    <xf numFmtId="0" fontId="26" fillId="5" borderId="0" xfId="0" applyFont="1" applyFill="1" applyAlignment="1">
      <alignment horizontal="center" vertical="top" wrapText="1"/>
    </xf>
    <xf numFmtId="164" fontId="26" fillId="5" borderId="0" xfId="0" applyNumberFormat="1" applyFont="1" applyFill="1"/>
    <xf numFmtId="0" fontId="26" fillId="5" borderId="0" xfId="0" applyFont="1" applyFill="1" applyAlignment="1">
      <alignment horizontal="center"/>
    </xf>
    <xf numFmtId="0" fontId="26" fillId="10" borderId="1"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0" fillId="2" borderId="17" xfId="0" applyFill="1" applyBorder="1" applyAlignment="1">
      <alignment horizontal="justify" vertical="center" wrapText="1"/>
    </xf>
    <xf numFmtId="0" fontId="6" fillId="2" borderId="1" xfId="0" applyFont="1" applyFill="1" applyBorder="1" applyAlignment="1">
      <alignment horizontal="center" vertical="center" wrapText="1"/>
    </xf>
    <xf numFmtId="168" fontId="26"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8" fontId="1" fillId="2" borderId="1" xfId="0" applyNumberFormat="1" applyFont="1" applyFill="1" applyBorder="1" applyAlignment="1">
      <alignment horizontal="center" vertical="center" wrapText="1"/>
    </xf>
    <xf numFmtId="0" fontId="0" fillId="2" borderId="19" xfId="0" applyFill="1" applyBorder="1" applyAlignment="1">
      <alignment horizontal="justify" vertical="center" wrapText="1"/>
    </xf>
    <xf numFmtId="0" fontId="6" fillId="2" borderId="14" xfId="0" applyFont="1" applyFill="1" applyBorder="1" applyAlignment="1">
      <alignment vertical="center" wrapText="1"/>
    </xf>
    <xf numFmtId="0" fontId="6" fillId="2" borderId="14" xfId="0" applyFont="1" applyFill="1" applyBorder="1" applyAlignment="1">
      <alignment horizontal="center" vertical="center" wrapText="1"/>
    </xf>
    <xf numFmtId="168" fontId="26" fillId="2" borderId="14" xfId="0" applyNumberFormat="1" applyFont="1" applyFill="1" applyBorder="1" applyAlignment="1">
      <alignment horizontal="center" vertical="center" wrapText="1"/>
    </xf>
    <xf numFmtId="2" fontId="1" fillId="2" borderId="14" xfId="0" applyNumberFormat="1" applyFont="1" applyFill="1" applyBorder="1" applyAlignment="1">
      <alignment horizontal="center" vertical="center" wrapText="1"/>
    </xf>
    <xf numFmtId="168" fontId="1" fillId="2" borderId="14" xfId="0" applyNumberFormat="1" applyFont="1" applyFill="1" applyBorder="1" applyAlignment="1">
      <alignment horizontal="center" vertical="center" wrapText="1"/>
    </xf>
    <xf numFmtId="0" fontId="1" fillId="0" borderId="18" xfId="0" applyFont="1" applyBorder="1" applyAlignment="1">
      <alignment horizontal="center" vertical="center" wrapText="1"/>
    </xf>
    <xf numFmtId="0" fontId="0" fillId="2" borderId="17" xfId="0" applyFill="1" applyBorder="1" applyAlignment="1">
      <alignment horizontal="left" vertical="center" wrapText="1"/>
    </xf>
    <xf numFmtId="0" fontId="1" fillId="10" borderId="1" xfId="0" applyFont="1" applyFill="1" applyBorder="1" applyAlignment="1">
      <alignment vertical="top" wrapText="1"/>
    </xf>
    <xf numFmtId="0" fontId="1" fillId="10" borderId="1" xfId="0" applyFont="1" applyFill="1" applyBorder="1" applyAlignment="1">
      <alignment horizontal="center" vertical="top" wrapText="1"/>
    </xf>
    <xf numFmtId="167" fontId="1" fillId="2" borderId="15" xfId="0" applyNumberFormat="1" applyFont="1" applyFill="1" applyBorder="1" applyAlignment="1">
      <alignment horizontal="center" vertical="center"/>
    </xf>
    <xf numFmtId="0" fontId="1" fillId="2" borderId="15" xfId="0" applyFont="1" applyFill="1" applyBorder="1" applyAlignment="1">
      <alignment horizontal="center" vertical="center"/>
    </xf>
    <xf numFmtId="0" fontId="0" fillId="2" borderId="1" xfId="0" applyFill="1" applyBorder="1" applyAlignment="1">
      <alignment horizontal="center"/>
    </xf>
    <xf numFmtId="175" fontId="13" fillId="2" borderId="1" xfId="0" applyNumberFormat="1" applyFont="1" applyFill="1" applyBorder="1" applyAlignment="1">
      <alignment horizontal="center"/>
    </xf>
    <xf numFmtId="0" fontId="16" fillId="0" borderId="0" xfId="0" applyFont="1"/>
    <xf numFmtId="2" fontId="30" fillId="6" borderId="1" xfId="0" applyNumberFormat="1" applyFont="1" applyFill="1" applyBorder="1" applyAlignment="1" applyProtection="1">
      <alignment horizontal="right" vertical="center" wrapText="1"/>
      <protection locked="0"/>
    </xf>
    <xf numFmtId="0" fontId="38" fillId="12" borderId="1" xfId="0" applyFont="1" applyFill="1" applyBorder="1" applyAlignment="1" applyProtection="1">
      <alignment horizontal="center" vertical="center" wrapText="1"/>
      <protection locked="0"/>
    </xf>
    <xf numFmtId="2" fontId="30" fillId="6" borderId="1" xfId="3" applyNumberFormat="1" applyFont="1" applyFill="1" applyBorder="1" applyAlignment="1" applyProtection="1">
      <alignment horizontal="right" vertical="center" wrapText="1"/>
      <protection locked="0"/>
    </xf>
    <xf numFmtId="0" fontId="53" fillId="5" borderId="0" xfId="0" applyFont="1" applyFill="1" applyAlignment="1">
      <alignment horizontal="left" vertical="top" wrapText="1"/>
    </xf>
    <xf numFmtId="0" fontId="13" fillId="5" borderId="0" xfId="0" applyFont="1" applyFill="1" applyAlignment="1">
      <alignment horizontal="left"/>
    </xf>
    <xf numFmtId="0" fontId="36" fillId="12" borderId="46" xfId="0" applyFont="1" applyFill="1" applyBorder="1" applyAlignment="1" applyProtection="1">
      <alignment vertical="center"/>
      <protection locked="0"/>
    </xf>
    <xf numFmtId="0" fontId="30" fillId="12" borderId="46" xfId="0" applyFont="1" applyFill="1" applyBorder="1" applyAlignment="1" applyProtection="1">
      <alignment vertical="center"/>
      <protection locked="0"/>
    </xf>
    <xf numFmtId="164" fontId="30" fillId="12" borderId="46" xfId="3" applyFont="1" applyFill="1" applyBorder="1" applyAlignment="1" applyProtection="1">
      <alignment vertical="center" wrapText="1"/>
      <protection locked="0"/>
    </xf>
    <xf numFmtId="0" fontId="7" fillId="5" borderId="1" xfId="0" applyFont="1" applyFill="1" applyBorder="1" applyAlignment="1">
      <alignment horizontal="center" vertical="center" wrapText="1"/>
    </xf>
    <xf numFmtId="0" fontId="7" fillId="5" borderId="0" xfId="0" applyFont="1" applyFill="1" applyAlignment="1">
      <alignment wrapText="1"/>
    </xf>
    <xf numFmtId="0" fontId="9"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50" fillId="2" borderId="1" xfId="0" applyFont="1" applyFill="1" applyBorder="1" applyAlignment="1">
      <alignment horizontal="center" vertical="center" wrapText="1"/>
    </xf>
    <xf numFmtId="0" fontId="50" fillId="2" borderId="17" xfId="0" applyFont="1" applyFill="1" applyBorder="1" applyAlignment="1">
      <alignment horizontal="center" vertical="center" wrapText="1"/>
    </xf>
    <xf numFmtId="0" fontId="50" fillId="2" borderId="18" xfId="0" applyFont="1" applyFill="1" applyBorder="1" applyAlignment="1">
      <alignment horizontal="center" vertical="center" wrapText="1"/>
    </xf>
    <xf numFmtId="0" fontId="50" fillId="2" borderId="19"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15" xfId="0" applyFont="1" applyFill="1" applyBorder="1" applyAlignment="1">
      <alignment horizontal="center" vertical="center" wrapText="1"/>
    </xf>
    <xf numFmtId="2" fontId="9" fillId="2" borderId="19" xfId="0" applyNumberFormat="1" applyFont="1" applyFill="1" applyBorder="1" applyAlignment="1">
      <alignment horizontal="center" vertical="center" wrapText="1"/>
    </xf>
    <xf numFmtId="2" fontId="9" fillId="2" borderId="14" xfId="0" applyNumberFormat="1" applyFont="1" applyFill="1" applyBorder="1" applyAlignment="1">
      <alignment horizontal="center" vertical="center" wrapText="1"/>
    </xf>
    <xf numFmtId="2" fontId="8" fillId="2" borderId="14" xfId="0" applyNumberFormat="1" applyFont="1" applyFill="1" applyBorder="1" applyAlignment="1">
      <alignment horizontal="center" vertical="center" wrapText="1"/>
    </xf>
    <xf numFmtId="2" fontId="26" fillId="2" borderId="14" xfId="0" applyNumberFormat="1" applyFont="1" applyFill="1" applyBorder="1" applyAlignment="1">
      <alignment horizontal="center" vertical="center"/>
    </xf>
    <xf numFmtId="2" fontId="26" fillId="2" borderId="15" xfId="0" applyNumberFormat="1"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26" fillId="10" borderId="23" xfId="0" applyFont="1" applyFill="1" applyBorder="1" applyAlignment="1">
      <alignment horizontal="center" vertical="center" wrapText="1"/>
    </xf>
    <xf numFmtId="0" fontId="26" fillId="10" borderId="41" xfId="0" applyFont="1" applyFill="1" applyBorder="1" applyAlignment="1">
      <alignment horizontal="center" vertical="center" wrapText="1"/>
    </xf>
    <xf numFmtId="0" fontId="26" fillId="10" borderId="4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41" xfId="0" applyFont="1" applyFill="1" applyBorder="1" applyAlignment="1">
      <alignment horizontal="center" vertical="center" wrapText="1"/>
    </xf>
    <xf numFmtId="0" fontId="9"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7" fillId="5" borderId="1" xfId="0" applyFont="1" applyFill="1" applyBorder="1" applyAlignment="1">
      <alignment horizontal="center" vertical="center"/>
    </xf>
    <xf numFmtId="0" fontId="7" fillId="5" borderId="18" xfId="0" applyFont="1" applyFill="1" applyBorder="1" applyAlignment="1">
      <alignment horizontal="center" vertical="center"/>
    </xf>
    <xf numFmtId="0" fontId="9" fillId="5" borderId="14" xfId="0" applyFont="1" applyFill="1" applyBorder="1" applyAlignment="1">
      <alignment horizontal="center" vertical="center" wrapText="1"/>
    </xf>
    <xf numFmtId="0" fontId="9" fillId="5" borderId="17" xfId="0" applyFont="1" applyFill="1" applyBorder="1" applyAlignment="1">
      <alignment horizontal="left" vertical="top" wrapText="1"/>
    </xf>
    <xf numFmtId="0" fontId="7" fillId="5" borderId="18" xfId="0" applyFont="1" applyFill="1" applyBorder="1" applyAlignment="1">
      <alignment horizontal="left"/>
    </xf>
    <xf numFmtId="0" fontId="9" fillId="5" borderId="19"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5" borderId="15" xfId="0" applyFont="1" applyFill="1" applyBorder="1" applyAlignment="1">
      <alignment horizontal="left" vertical="top" wrapText="1"/>
    </xf>
    <xf numFmtId="0" fontId="9" fillId="5" borderId="0" xfId="0" applyFont="1" applyFill="1" applyAlignment="1">
      <alignment horizontal="center" vertical="top" wrapText="1"/>
    </xf>
    <xf numFmtId="0" fontId="9" fillId="5" borderId="0" xfId="0" applyFont="1" applyFill="1" applyAlignment="1">
      <alignment horizontal="center" vertical="center" wrapText="1"/>
    </xf>
    <xf numFmtId="0" fontId="8" fillId="5" borderId="0" xfId="0" applyFont="1" applyFill="1" applyAlignment="1">
      <alignment horizontal="center" vertical="top" wrapText="1"/>
    </xf>
    <xf numFmtId="0" fontId="7" fillId="5" borderId="0" xfId="0" applyFont="1" applyFill="1" applyAlignment="1">
      <alignment horizontal="center"/>
    </xf>
    <xf numFmtId="0" fontId="9" fillId="5" borderId="16" xfId="0" applyFont="1" applyFill="1" applyBorder="1" applyAlignment="1">
      <alignment horizontal="left" vertical="top" wrapText="1"/>
    </xf>
    <xf numFmtId="164" fontId="8" fillId="5" borderId="13" xfId="3" applyFont="1" applyFill="1" applyBorder="1" applyAlignment="1">
      <alignment horizontal="left" vertical="top" wrapText="1"/>
    </xf>
    <xf numFmtId="164" fontId="9" fillId="5" borderId="18" xfId="3" applyFont="1" applyFill="1" applyBorder="1" applyAlignment="1">
      <alignment horizontal="left" vertical="top" wrapText="1"/>
    </xf>
    <xf numFmtId="164" fontId="8" fillId="5" borderId="15" xfId="3" applyFont="1" applyFill="1" applyBorder="1" applyAlignment="1">
      <alignment horizontal="left" vertical="top" wrapText="1"/>
    </xf>
    <xf numFmtId="0" fontId="7" fillId="5" borderId="44" xfId="0" applyFont="1" applyFill="1" applyBorder="1" applyAlignment="1">
      <alignment horizontal="left"/>
    </xf>
    <xf numFmtId="0" fontId="7" fillId="5" borderId="58" xfId="0" applyFont="1" applyFill="1" applyBorder="1" applyAlignment="1">
      <alignment horizontal="left"/>
    </xf>
    <xf numFmtId="0" fontId="8" fillId="5" borderId="44" xfId="0" applyFont="1" applyFill="1" applyBorder="1" applyAlignment="1">
      <alignment horizontal="left"/>
    </xf>
    <xf numFmtId="0" fontId="8" fillId="5" borderId="0" xfId="0" applyFont="1" applyFill="1" applyAlignment="1">
      <alignment horizontal="left"/>
    </xf>
    <xf numFmtId="0" fontId="7" fillId="5" borderId="17" xfId="0" applyFont="1" applyFill="1" applyBorder="1" applyAlignment="1">
      <alignment horizontal="left" vertical="center" wrapText="1"/>
    </xf>
    <xf numFmtId="0" fontId="9" fillId="5" borderId="18" xfId="0" applyFont="1" applyFill="1" applyBorder="1" applyAlignment="1">
      <alignment horizontal="center" vertical="center" wrapText="1"/>
    </xf>
    <xf numFmtId="0" fontId="7" fillId="5" borderId="19"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9" fillId="5" borderId="15" xfId="0" applyFont="1" applyFill="1" applyBorder="1" applyAlignment="1">
      <alignment horizontal="center" vertical="center" wrapText="1"/>
    </xf>
    <xf numFmtId="0" fontId="8" fillId="5" borderId="17" xfId="0" applyFont="1" applyFill="1" applyBorder="1" applyAlignment="1">
      <alignment horizontal="center" vertical="top" wrapText="1"/>
    </xf>
    <xf numFmtId="0" fontId="9" fillId="5" borderId="18" xfId="0" applyFont="1" applyFill="1" applyBorder="1" applyAlignment="1">
      <alignment horizontal="left" vertical="top" wrapText="1"/>
    </xf>
    <xf numFmtId="0" fontId="8" fillId="5" borderId="19" xfId="0" applyFont="1" applyFill="1" applyBorder="1" applyAlignment="1">
      <alignment horizontal="center" vertical="top" wrapText="1"/>
    </xf>
    <xf numFmtId="0" fontId="26" fillId="5" borderId="1" xfId="0" applyFont="1" applyFill="1" applyBorder="1" applyAlignment="1">
      <alignment horizontal="center" vertical="center" wrapText="1"/>
    </xf>
    <xf numFmtId="170" fontId="9" fillId="5" borderId="1" xfId="0" applyNumberFormat="1" applyFont="1" applyFill="1" applyBorder="1" applyAlignment="1">
      <alignment horizontal="center" vertical="center" wrapText="1"/>
    </xf>
    <xf numFmtId="178" fontId="9" fillId="5" borderId="1" xfId="0" applyNumberFormat="1" applyFont="1" applyFill="1" applyBorder="1" applyAlignment="1">
      <alignment horizontal="center" vertical="center" wrapText="1"/>
    </xf>
    <xf numFmtId="0" fontId="35" fillId="5" borderId="0" xfId="0" applyFont="1" applyFill="1" applyAlignment="1">
      <alignment vertical="center" wrapText="1"/>
    </xf>
    <xf numFmtId="0" fontId="26" fillId="5" borderId="17"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7" fillId="5" borderId="17" xfId="0" applyFont="1" applyFill="1" applyBorder="1" applyAlignment="1">
      <alignment horizontal="left" vertical="top" wrapText="1"/>
    </xf>
    <xf numFmtId="170" fontId="7" fillId="5" borderId="18" xfId="0" applyNumberFormat="1" applyFont="1" applyFill="1" applyBorder="1" applyAlignment="1">
      <alignment horizontal="center" vertical="center"/>
    </xf>
    <xf numFmtId="178" fontId="7" fillId="5" borderId="18" xfId="0" applyNumberFormat="1" applyFont="1" applyFill="1" applyBorder="1" applyAlignment="1">
      <alignment horizontal="center" vertical="center"/>
    </xf>
    <xf numFmtId="0" fontId="7" fillId="5" borderId="19" xfId="0" applyFont="1" applyFill="1" applyBorder="1" applyAlignment="1">
      <alignment horizontal="left" vertical="top" wrapText="1"/>
    </xf>
    <xf numFmtId="178" fontId="8" fillId="5" borderId="14" xfId="0" applyNumberFormat="1" applyFont="1" applyFill="1" applyBorder="1" applyAlignment="1">
      <alignment horizontal="center" vertical="center" wrapText="1"/>
    </xf>
    <xf numFmtId="178" fontId="8" fillId="5" borderId="15" xfId="0" applyNumberFormat="1" applyFont="1" applyFill="1" applyBorder="1" applyAlignment="1">
      <alignment horizontal="center" vertical="center" wrapText="1"/>
    </xf>
    <xf numFmtId="0" fontId="7" fillId="5" borderId="17" xfId="0" applyFont="1" applyFill="1" applyBorder="1" applyAlignment="1">
      <alignment vertical="center" wrapText="1"/>
    </xf>
    <xf numFmtId="180" fontId="9" fillId="5" borderId="18" xfId="0" applyNumberFormat="1" applyFont="1" applyFill="1" applyBorder="1" applyAlignment="1">
      <alignment horizontal="right" vertical="center" wrapText="1"/>
    </xf>
    <xf numFmtId="178" fontId="9" fillId="5" borderId="18" xfId="0" applyNumberFormat="1" applyFont="1" applyFill="1" applyBorder="1" applyAlignment="1">
      <alignment horizontal="right" vertical="center" wrapText="1"/>
    </xf>
    <xf numFmtId="0" fontId="7" fillId="5" borderId="18" xfId="0" applyFont="1" applyFill="1" applyBorder="1" applyAlignment="1">
      <alignment horizontal="right" vertical="center"/>
    </xf>
    <xf numFmtId="0" fontId="7" fillId="5" borderId="19" xfId="0" applyFont="1" applyFill="1" applyBorder="1" applyAlignment="1">
      <alignment vertical="center" wrapText="1"/>
    </xf>
    <xf numFmtId="0" fontId="8" fillId="5" borderId="15" xfId="0" applyFont="1" applyFill="1" applyBorder="1" applyAlignment="1">
      <alignment horizontal="right" vertical="center" wrapText="1"/>
    </xf>
    <xf numFmtId="0" fontId="7" fillId="2" borderId="41" xfId="0" applyFont="1" applyFill="1" applyBorder="1" applyAlignment="1">
      <alignment horizontal="center" vertical="center" wrapText="1"/>
    </xf>
    <xf numFmtId="0" fontId="26" fillId="2" borderId="41" xfId="0" applyFont="1" applyFill="1" applyBorder="1" applyAlignment="1">
      <alignment horizontal="center" vertical="center"/>
    </xf>
    <xf numFmtId="164" fontId="26" fillId="2" borderId="41" xfId="0" applyNumberFormat="1" applyFont="1" applyFill="1" applyBorder="1" applyAlignment="1">
      <alignment horizontal="center" vertical="center"/>
    </xf>
    <xf numFmtId="164" fontId="26" fillId="2" borderId="41" xfId="0" applyNumberFormat="1" applyFont="1" applyFill="1" applyBorder="1" applyAlignment="1">
      <alignment horizontal="center" vertical="center" wrapText="1"/>
    </xf>
    <xf numFmtId="0" fontId="26" fillId="2" borderId="41"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2" xfId="0" applyFont="1" applyFill="1" applyBorder="1" applyAlignment="1">
      <alignment horizontal="center" vertical="center" wrapText="1"/>
    </xf>
    <xf numFmtId="164" fontId="26" fillId="2" borderId="12" xfId="0" applyNumberFormat="1" applyFont="1" applyFill="1" applyBorder="1" applyAlignment="1">
      <alignment horizontal="center" vertical="center" wrapText="1"/>
    </xf>
    <xf numFmtId="0" fontId="26" fillId="2" borderId="12"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26" fillId="2" borderId="14" xfId="0" applyFont="1" applyFill="1" applyBorder="1" applyAlignment="1">
      <alignment horizontal="center" vertical="center" wrapText="1"/>
    </xf>
    <xf numFmtId="164" fontId="26" fillId="2" borderId="14" xfId="0" applyNumberFormat="1" applyFont="1" applyFill="1" applyBorder="1" applyAlignment="1">
      <alignment horizontal="center" vertical="center" wrapText="1"/>
    </xf>
    <xf numFmtId="0" fontId="7" fillId="2" borderId="56" xfId="0" applyFont="1" applyFill="1" applyBorder="1" applyAlignment="1">
      <alignment horizontal="center" vertical="center" wrapText="1"/>
    </xf>
    <xf numFmtId="0" fontId="26" fillId="2" borderId="56" xfId="0" applyFont="1" applyFill="1" applyBorder="1" applyAlignment="1">
      <alignment horizontal="center" vertical="center" wrapText="1"/>
    </xf>
    <xf numFmtId="164" fontId="26" fillId="2" borderId="56" xfId="0" applyNumberFormat="1" applyFont="1" applyFill="1" applyBorder="1" applyAlignment="1">
      <alignment horizontal="center" vertical="center" wrapText="1"/>
    </xf>
    <xf numFmtId="0" fontId="26" fillId="2" borderId="14" xfId="0" applyFont="1" applyFill="1" applyBorder="1" applyAlignment="1">
      <alignment horizontal="center" vertical="center"/>
    </xf>
    <xf numFmtId="164" fontId="26" fillId="2" borderId="14" xfId="0" applyNumberFormat="1" applyFont="1" applyFill="1" applyBorder="1" applyAlignment="1">
      <alignment horizontal="center" vertical="center"/>
    </xf>
    <xf numFmtId="0" fontId="7" fillId="2" borderId="23" xfId="0" applyFont="1" applyFill="1" applyBorder="1" applyAlignment="1">
      <alignment horizontal="left" vertical="center" wrapText="1"/>
    </xf>
    <xf numFmtId="0" fontId="26" fillId="2" borderId="42" xfId="0" applyFont="1" applyFill="1" applyBorder="1" applyAlignment="1">
      <alignment horizontal="center" vertical="center" wrapText="1"/>
    </xf>
    <xf numFmtId="0" fontId="7" fillId="2" borderId="34" xfId="0" applyFont="1" applyFill="1" applyBorder="1" applyAlignment="1">
      <alignment horizontal="left" vertical="center" wrapText="1"/>
    </xf>
    <xf numFmtId="0" fontId="7" fillId="5" borderId="1" xfId="0" applyFont="1" applyFill="1" applyBorder="1" applyAlignment="1">
      <alignment horizontal="left" vertical="top" wrapText="1"/>
    </xf>
    <xf numFmtId="170" fontId="9" fillId="5" borderId="18" xfId="0" applyNumberFormat="1" applyFont="1" applyFill="1" applyBorder="1" applyAlignment="1">
      <alignment horizontal="left" vertical="top" wrapText="1"/>
    </xf>
    <xf numFmtId="0" fontId="7" fillId="5" borderId="17" xfId="0" applyFont="1" applyFill="1" applyBorder="1"/>
    <xf numFmtId="0" fontId="7" fillId="5" borderId="18" xfId="0" applyFont="1" applyFill="1" applyBorder="1"/>
    <xf numFmtId="0" fontId="7" fillId="5" borderId="19" xfId="0" applyFont="1" applyFill="1" applyBorder="1"/>
    <xf numFmtId="171" fontId="7" fillId="5" borderId="15" xfId="0" applyNumberFormat="1" applyFont="1" applyFill="1" applyBorder="1"/>
    <xf numFmtId="0" fontId="26" fillId="2" borderId="19" xfId="0" applyFont="1" applyFill="1" applyBorder="1" applyAlignment="1">
      <alignment horizontal="center" vertical="center" wrapText="1"/>
    </xf>
    <xf numFmtId="0" fontId="26" fillId="10" borderId="60"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6" fillId="10" borderId="61" xfId="0" applyFont="1" applyFill="1" applyBorder="1" applyAlignment="1">
      <alignment horizontal="center" vertical="center" wrapText="1"/>
    </xf>
    <xf numFmtId="0" fontId="55" fillId="0" borderId="0" xfId="0" applyFont="1" applyAlignment="1">
      <alignment vertical="center" wrapText="1"/>
    </xf>
    <xf numFmtId="0" fontId="7" fillId="5" borderId="22"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26" fillId="5" borderId="41"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7" fillId="6" borderId="17" xfId="0" applyFont="1" applyFill="1" applyBorder="1" applyAlignment="1">
      <alignment horizontal="left" vertical="top" wrapText="1"/>
    </xf>
    <xf numFmtId="178" fontId="9" fillId="6" borderId="1" xfId="0" applyNumberFormat="1" applyFont="1" applyFill="1" applyBorder="1" applyAlignment="1">
      <alignment horizontal="center" vertical="center" wrapText="1"/>
    </xf>
    <xf numFmtId="178" fontId="7" fillId="6" borderId="18" xfId="0" applyNumberFormat="1" applyFont="1" applyFill="1" applyBorder="1" applyAlignment="1">
      <alignment horizontal="center" vertical="center"/>
    </xf>
    <xf numFmtId="0" fontId="7" fillId="6" borderId="19" xfId="0" applyFont="1" applyFill="1" applyBorder="1" applyAlignment="1">
      <alignment horizontal="left" vertical="top" wrapText="1"/>
    </xf>
    <xf numFmtId="178" fontId="8" fillId="6" borderId="14" xfId="0" applyNumberFormat="1" applyFont="1" applyFill="1" applyBorder="1" applyAlignment="1">
      <alignment horizontal="center" vertical="center" wrapText="1"/>
    </xf>
    <xf numFmtId="178" fontId="8" fillId="6" borderId="15" xfId="0" applyNumberFormat="1" applyFont="1" applyFill="1" applyBorder="1" applyAlignment="1">
      <alignment horizontal="center" vertical="center" wrapText="1"/>
    </xf>
    <xf numFmtId="170" fontId="9" fillId="6" borderId="1" xfId="0" applyNumberFormat="1" applyFont="1" applyFill="1" applyBorder="1" applyAlignment="1">
      <alignment horizontal="center" vertical="center" wrapText="1"/>
    </xf>
    <xf numFmtId="170" fontId="7" fillId="6" borderId="18" xfId="0" applyNumberFormat="1" applyFont="1" applyFill="1" applyBorder="1" applyAlignment="1">
      <alignment horizontal="center" vertical="center"/>
    </xf>
    <xf numFmtId="170" fontId="7" fillId="5" borderId="1" xfId="0" applyNumberFormat="1" applyFont="1" applyFill="1" applyBorder="1" applyAlignment="1">
      <alignment horizontal="center" vertical="center"/>
    </xf>
    <xf numFmtId="0" fontId="7" fillId="0" borderId="1" xfId="0" applyFont="1" applyBorder="1" applyAlignment="1">
      <alignment horizontal="left" vertical="top" wrapText="1"/>
    </xf>
    <xf numFmtId="181" fontId="9" fillId="0" borderId="1" xfId="0" applyNumberFormat="1" applyFont="1" applyBorder="1" applyAlignment="1">
      <alignment horizontal="center" vertical="center" wrapText="1"/>
    </xf>
    <xf numFmtId="181" fontId="7" fillId="0" borderId="1" xfId="0" applyNumberFormat="1" applyFont="1" applyBorder="1" applyAlignment="1">
      <alignment horizontal="center" vertical="center"/>
    </xf>
    <xf numFmtId="178" fontId="8" fillId="0" borderId="1" xfId="0" applyNumberFormat="1" applyFont="1" applyBorder="1" applyAlignment="1">
      <alignment horizontal="center" vertical="center" wrapText="1"/>
    </xf>
    <xf numFmtId="180" fontId="26" fillId="2" borderId="41" xfId="0" applyNumberFormat="1" applyFont="1" applyFill="1" applyBorder="1" applyAlignment="1">
      <alignment horizontal="center" vertical="center" wrapText="1"/>
    </xf>
    <xf numFmtId="0" fontId="20" fillId="10" borderId="23" xfId="0" applyFont="1" applyFill="1" applyBorder="1" applyAlignment="1">
      <alignment horizontal="left" vertical="top" wrapText="1"/>
    </xf>
    <xf numFmtId="0" fontId="9" fillId="5" borderId="23"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7" fillId="5" borderId="42" xfId="0" applyFont="1" applyFill="1" applyBorder="1" applyAlignment="1">
      <alignment horizontal="center" vertical="center"/>
    </xf>
    <xf numFmtId="0" fontId="9" fillId="5" borderId="23" xfId="0" applyFont="1" applyFill="1" applyBorder="1" applyAlignment="1">
      <alignment horizontal="left" vertical="top" wrapText="1"/>
    </xf>
    <xf numFmtId="0" fontId="9" fillId="5" borderId="41" xfId="0" applyFont="1" applyFill="1" applyBorder="1" applyAlignment="1">
      <alignment horizontal="left" vertical="top" wrapText="1"/>
    </xf>
    <xf numFmtId="0" fontId="7" fillId="5" borderId="42" xfId="0" applyFont="1" applyFill="1" applyBorder="1" applyAlignment="1">
      <alignment horizontal="left"/>
    </xf>
    <xf numFmtId="0" fontId="7" fillId="5" borderId="1" xfId="0" applyFont="1" applyFill="1" applyBorder="1" applyAlignment="1">
      <alignment horizontal="left" vertical="center"/>
    </xf>
    <xf numFmtId="0" fontId="7" fillId="5" borderId="1" xfId="0" applyFont="1" applyFill="1" applyBorder="1" applyAlignment="1">
      <alignment vertical="center"/>
    </xf>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0" fillId="0" borderId="19" xfId="0" applyBorder="1" applyAlignment="1">
      <alignment horizontal="justify" vertical="top" wrapText="1"/>
    </xf>
    <xf numFmtId="0" fontId="6" fillId="0" borderId="14" xfId="0" applyFont="1" applyBorder="1" applyAlignment="1">
      <alignment vertical="top" wrapText="1"/>
    </xf>
    <xf numFmtId="0" fontId="6" fillId="0" borderId="14" xfId="0" applyFont="1" applyBorder="1" applyAlignment="1">
      <alignment horizontal="center" vertical="top" wrapText="1"/>
    </xf>
    <xf numFmtId="2" fontId="1" fillId="0" borderId="14" xfId="0" applyNumberFormat="1" applyFont="1" applyBorder="1" applyAlignment="1">
      <alignment horizontal="center" vertical="top" wrapText="1"/>
    </xf>
    <xf numFmtId="164" fontId="1" fillId="0" borderId="14" xfId="0" applyNumberFormat="1" applyFont="1" applyBorder="1" applyAlignment="1">
      <alignment horizontal="center" vertical="top" wrapText="1"/>
    </xf>
    <xf numFmtId="43" fontId="1" fillId="0" borderId="15" xfId="0" applyNumberFormat="1" applyFont="1" applyBorder="1" applyAlignment="1">
      <alignment horizontal="center"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76" fontId="30" fillId="2" borderId="9" xfId="1" applyNumberFormat="1" applyFont="1" applyFill="1" applyBorder="1" applyAlignment="1" applyProtection="1">
      <alignment horizontal="center" vertical="center"/>
    </xf>
    <xf numFmtId="0" fontId="30" fillId="12" borderId="9" xfId="0" applyFont="1" applyFill="1" applyBorder="1" applyAlignment="1" applyProtection="1">
      <alignment horizontal="center" vertical="center"/>
      <protection locked="0"/>
    </xf>
    <xf numFmtId="0" fontId="30" fillId="6" borderId="9" xfId="0" applyFont="1" applyFill="1" applyBorder="1" applyAlignment="1" applyProtection="1">
      <alignment horizontal="center" vertical="center"/>
      <protection locked="0"/>
    </xf>
    <xf numFmtId="169" fontId="30" fillId="6" borderId="9" xfId="0" applyNumberFormat="1" applyFont="1" applyFill="1" applyBorder="1" applyAlignment="1" applyProtection="1">
      <alignment horizontal="center" vertical="center"/>
      <protection locked="0"/>
    </xf>
    <xf numFmtId="164" fontId="30" fillId="6" borderId="9" xfId="3" applyFont="1" applyFill="1" applyBorder="1" applyAlignment="1" applyProtection="1">
      <alignment horizontal="center" vertical="center"/>
      <protection locked="0"/>
    </xf>
    <xf numFmtId="0" fontId="30" fillId="12" borderId="8" xfId="0" applyFont="1" applyFill="1" applyBorder="1" applyAlignment="1" applyProtection="1">
      <alignment horizontal="center" vertical="center" wrapText="1"/>
      <protection locked="0"/>
    </xf>
    <xf numFmtId="0" fontId="14" fillId="6" borderId="9" xfId="0" applyFont="1" applyFill="1" applyBorder="1" applyAlignment="1" applyProtection="1">
      <alignment horizontal="center" vertical="center"/>
      <protection locked="0"/>
    </xf>
    <xf numFmtId="164" fontId="30" fillId="6" borderId="64" xfId="3" applyFont="1" applyFill="1" applyBorder="1" applyAlignment="1" applyProtection="1">
      <alignment horizontal="center" vertical="center"/>
      <protection locked="0"/>
    </xf>
    <xf numFmtId="0" fontId="61" fillId="0" borderId="1" xfId="0" applyFont="1" applyBorder="1" applyAlignment="1">
      <alignment horizontal="center" vertical="center" wrapText="1"/>
    </xf>
    <xf numFmtId="0" fontId="26" fillId="2" borderId="16" xfId="0" applyFont="1" applyFill="1" applyBorder="1" applyAlignment="1">
      <alignment horizontal="center" vertical="center" wrapText="1"/>
    </xf>
    <xf numFmtId="0" fontId="26" fillId="2" borderId="12" xfId="0" applyFont="1" applyFill="1" applyBorder="1" applyAlignment="1">
      <alignment horizontal="center" vertical="center"/>
    </xf>
    <xf numFmtId="164" fontId="26" fillId="2" borderId="12" xfId="0" applyNumberFormat="1" applyFont="1" applyFill="1" applyBorder="1" applyAlignment="1">
      <alignment horizontal="center" vertical="center"/>
    </xf>
    <xf numFmtId="164" fontId="26" fillId="2" borderId="20" xfId="0" applyNumberFormat="1" applyFont="1" applyFill="1" applyBorder="1" applyAlignment="1">
      <alignment horizontal="center" vertical="center" wrapText="1"/>
    </xf>
    <xf numFmtId="0" fontId="62" fillId="5" borderId="0" xfId="0" applyFont="1" applyFill="1"/>
    <xf numFmtId="0" fontId="9" fillId="5" borderId="19"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7" fillId="5" borderId="15" xfId="0" applyFont="1" applyFill="1" applyBorder="1" applyAlignment="1">
      <alignment horizontal="center" vertical="center"/>
    </xf>
    <xf numFmtId="0" fontId="1" fillId="2" borderId="18" xfId="0" applyFont="1" applyFill="1" applyBorder="1" applyAlignment="1">
      <alignment horizontal="center" vertical="center" wrapText="1"/>
    </xf>
    <xf numFmtId="0" fontId="64" fillId="0" borderId="0" xfId="0" applyFont="1"/>
    <xf numFmtId="0" fontId="1" fillId="0" borderId="1" xfId="0" applyFont="1" applyBorder="1" applyAlignment="1">
      <alignment horizontal="center" vertical="center"/>
    </xf>
    <xf numFmtId="0" fontId="1" fillId="0" borderId="1" xfId="0" applyFont="1" applyBorder="1" applyAlignment="1">
      <alignment horizontal="center"/>
    </xf>
    <xf numFmtId="0" fontId="26" fillId="11" borderId="1" xfId="0" applyFont="1" applyFill="1" applyBorder="1" applyAlignment="1">
      <alignment wrapText="1"/>
    </xf>
    <xf numFmtId="0" fontId="26" fillId="11" borderId="1" xfId="0" applyFont="1" applyFill="1" applyBorder="1" applyAlignment="1">
      <alignment horizontal="center" wrapText="1"/>
    </xf>
    <xf numFmtId="0" fontId="26" fillId="11" borderId="1" xfId="0" applyFont="1" applyFill="1" applyBorder="1" applyAlignment="1">
      <alignment horizontal="center" vertical="center" wrapText="1"/>
    </xf>
    <xf numFmtId="0" fontId="7" fillId="0" borderId="0" xfId="0" applyFont="1" applyAlignment="1">
      <alignment wrapText="1"/>
    </xf>
    <xf numFmtId="167" fontId="7" fillId="2" borderId="1" xfId="0" applyNumberFormat="1" applyFont="1" applyFill="1" applyBorder="1" applyAlignment="1">
      <alignment horizontal="center"/>
    </xf>
    <xf numFmtId="174" fontId="7" fillId="2" borderId="1" xfId="0" applyNumberFormat="1" applyFont="1" applyFill="1" applyBorder="1" applyAlignment="1">
      <alignment horizontal="center"/>
    </xf>
    <xf numFmtId="172" fontId="26" fillId="2" borderId="1" xfId="0" applyNumberFormat="1" applyFont="1" applyFill="1" applyBorder="1" applyAlignment="1">
      <alignment horizontal="center"/>
    </xf>
    <xf numFmtId="0" fontId="7" fillId="0" borderId="0" xfId="0" applyFont="1" applyAlignment="1">
      <alignment horizontal="left"/>
    </xf>
    <xf numFmtId="1" fontId="7" fillId="2" borderId="1" xfId="0" applyNumberFormat="1" applyFont="1" applyFill="1" applyBorder="1" applyAlignment="1">
      <alignment horizontal="center"/>
    </xf>
    <xf numFmtId="171" fontId="0" fillId="2" borderId="1" xfId="0" applyNumberFormat="1" applyFill="1" applyBorder="1" applyAlignment="1">
      <alignment horizontal="center" vertical="center" wrapText="1"/>
    </xf>
    <xf numFmtId="0" fontId="61" fillId="2" borderId="12" xfId="0" applyFont="1" applyFill="1" applyBorder="1" applyAlignment="1">
      <alignment horizontal="center" vertical="center" wrapText="1"/>
    </xf>
    <xf numFmtId="0" fontId="61" fillId="2" borderId="14" xfId="0" applyFont="1" applyFill="1" applyBorder="1" applyAlignment="1">
      <alignment horizontal="center" vertical="center" wrapText="1"/>
    </xf>
    <xf numFmtId="0" fontId="61" fillId="2" borderId="41" xfId="0" applyFont="1" applyFill="1" applyBorder="1" applyAlignment="1">
      <alignment horizontal="center" vertical="center" wrapText="1"/>
    </xf>
    <xf numFmtId="0" fontId="61" fillId="2" borderId="56" xfId="0" applyFont="1" applyFill="1" applyBorder="1" applyAlignment="1">
      <alignment horizontal="center" vertical="center" wrapText="1"/>
    </xf>
    <xf numFmtId="0" fontId="0" fillId="2" borderId="1" xfId="0" applyFill="1" applyBorder="1" applyAlignment="1">
      <alignment horizontal="left" vertical="center" wrapText="1"/>
    </xf>
    <xf numFmtId="164" fontId="0" fillId="2" borderId="1" xfId="3" applyFont="1" applyFill="1" applyBorder="1" applyAlignment="1">
      <alignment horizontal="center" vertical="center" wrapText="1"/>
    </xf>
    <xf numFmtId="0" fontId="0" fillId="0" borderId="18" xfId="0" applyBorder="1" applyAlignment="1">
      <alignment horizontal="center" vertical="center" wrapText="1"/>
    </xf>
    <xf numFmtId="0" fontId="0" fillId="2" borderId="1" xfId="0" applyFill="1" applyBorder="1" applyAlignment="1">
      <alignment horizontal="justify" vertical="center" wrapText="1"/>
    </xf>
    <xf numFmtId="171" fontId="0" fillId="2" borderId="1" xfId="0" applyNumberFormat="1" applyFill="1" applyBorder="1" applyAlignment="1">
      <alignment horizontal="right" vertical="center" wrapText="1"/>
    </xf>
    <xf numFmtId="0" fontId="1" fillId="10" borderId="19" xfId="0" applyFont="1" applyFill="1" applyBorder="1" applyAlignment="1">
      <alignment horizontal="center" vertical="center" wrapText="1"/>
    </xf>
    <xf numFmtId="0" fontId="0" fillId="10" borderId="14" xfId="0" applyFill="1" applyBorder="1" applyAlignment="1">
      <alignment horizontal="center" vertical="center" wrapText="1"/>
    </xf>
    <xf numFmtId="0" fontId="0" fillId="10" borderId="15" xfId="0" applyFill="1" applyBorder="1" applyAlignment="1">
      <alignment horizontal="center" vertical="center" wrapText="1"/>
    </xf>
    <xf numFmtId="164" fontId="0" fillId="2" borderId="1" xfId="0" applyNumberFormat="1" applyFill="1" applyBorder="1" applyAlignment="1">
      <alignment horizontal="center" vertical="center" wrapText="1"/>
    </xf>
    <xf numFmtId="0" fontId="1" fillId="2" borderId="17" xfId="0" applyFont="1" applyFill="1" applyBorder="1" applyAlignment="1">
      <alignment vertical="center" wrapText="1"/>
    </xf>
    <xf numFmtId="0" fontId="0" fillId="2" borderId="1" xfId="0" applyFill="1" applyBorder="1" applyAlignment="1">
      <alignment vertical="center" wrapText="1"/>
    </xf>
    <xf numFmtId="0" fontId="0" fillId="2" borderId="18"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18" xfId="0" applyFill="1" applyBorder="1" applyAlignment="1">
      <alignment horizontal="center" vertical="center" wrapText="1"/>
    </xf>
    <xf numFmtId="0" fontId="0" fillId="0" borderId="0" xfId="0" applyAlignment="1">
      <alignment horizontal="center" vertical="center" wrapText="1"/>
    </xf>
    <xf numFmtId="167" fontId="0" fillId="2" borderId="1" xfId="0" applyNumberFormat="1" applyFill="1" applyBorder="1" applyAlignment="1">
      <alignment horizontal="center" vertical="center" wrapText="1"/>
    </xf>
    <xf numFmtId="2" fontId="0" fillId="2" borderId="1" xfId="0" applyNumberFormat="1" applyFill="1" applyBorder="1" applyAlignment="1">
      <alignment horizontal="center" vertical="center" wrapText="1"/>
    </xf>
    <xf numFmtId="0" fontId="0" fillId="10" borderId="17" xfId="0" applyFill="1" applyBorder="1" applyAlignment="1">
      <alignment horizontal="center" vertical="center" wrapText="1"/>
    </xf>
    <xf numFmtId="2" fontId="0" fillId="10" borderId="1" xfId="0" applyNumberFormat="1" applyFill="1" applyBorder="1" applyAlignment="1">
      <alignment horizontal="center" vertical="center" wrapText="1"/>
    </xf>
    <xf numFmtId="0" fontId="0" fillId="0" borderId="0" xfId="0" applyAlignment="1">
      <alignment vertical="center" textRotation="90" wrapText="1"/>
    </xf>
    <xf numFmtId="0" fontId="0" fillId="0" borderId="0" xfId="0" applyAlignment="1">
      <alignment horizontal="right" vertical="center" wrapText="1"/>
    </xf>
    <xf numFmtId="0" fontId="0" fillId="0" borderId="0" xfId="0" applyAlignment="1">
      <alignment horizontal="justify" vertical="center" wrapText="1"/>
    </xf>
    <xf numFmtId="0" fontId="1" fillId="11" borderId="17" xfId="0" applyFont="1" applyFill="1" applyBorder="1" applyAlignment="1">
      <alignment horizontal="center" vertical="center" wrapText="1"/>
    </xf>
    <xf numFmtId="0" fontId="1" fillId="11" borderId="18" xfId="0" applyFont="1" applyFill="1" applyBorder="1" applyAlignment="1">
      <alignment horizontal="center" vertical="center" wrapText="1"/>
    </xf>
    <xf numFmtId="169" fontId="30" fillId="2" borderId="9" xfId="3" applyNumberFormat="1" applyFont="1" applyFill="1" applyBorder="1" applyAlignment="1" applyProtection="1">
      <alignment horizontal="center" vertical="center"/>
    </xf>
    <xf numFmtId="0" fontId="1" fillId="10" borderId="31" xfId="0" applyFont="1" applyFill="1" applyBorder="1" applyAlignment="1">
      <alignment horizontal="center" vertical="center" wrapText="1"/>
    </xf>
    <xf numFmtId="0" fontId="50" fillId="16" borderId="0" xfId="0" applyFont="1" applyFill="1" applyAlignment="1">
      <alignment horizontal="center" vertical="center" wrapText="1"/>
    </xf>
    <xf numFmtId="0" fontId="7" fillId="16" borderId="0" xfId="0" applyFont="1" applyFill="1"/>
    <xf numFmtId="0" fontId="7" fillId="16" borderId="0" xfId="0" applyFont="1" applyFill="1" applyAlignment="1">
      <alignment horizontal="left" vertical="top" wrapText="1"/>
    </xf>
    <xf numFmtId="0" fontId="9" fillId="16" borderId="0" xfId="0" applyFont="1" applyFill="1" applyAlignment="1">
      <alignment horizontal="left" vertical="top" wrapText="1"/>
    </xf>
    <xf numFmtId="0" fontId="7" fillId="16" borderId="0" xfId="0" applyFont="1" applyFill="1" applyAlignment="1">
      <alignment horizontal="left" vertical="center"/>
    </xf>
    <xf numFmtId="0" fontId="7" fillId="16" borderId="0" xfId="0" applyFont="1" applyFill="1" applyAlignment="1">
      <alignment horizontal="left"/>
    </xf>
    <xf numFmtId="0" fontId="64" fillId="5" borderId="0" xfId="0" applyFont="1" applyFill="1"/>
    <xf numFmtId="0" fontId="1" fillId="5" borderId="0" xfId="0" applyFont="1" applyFill="1"/>
    <xf numFmtId="0" fontId="30" fillId="2" borderId="38" xfId="0" applyFont="1" applyFill="1" applyBorder="1" applyAlignment="1">
      <alignment horizontal="center" vertical="center"/>
    </xf>
    <xf numFmtId="0" fontId="30" fillId="2" borderId="9" xfId="0" applyFont="1" applyFill="1" applyBorder="1" applyAlignment="1">
      <alignment horizontal="center" vertical="center"/>
    </xf>
    <xf numFmtId="164" fontId="30" fillId="2" borderId="9" xfId="0" applyNumberFormat="1" applyFont="1" applyFill="1" applyBorder="1" applyAlignment="1">
      <alignment horizontal="center" vertical="center"/>
    </xf>
    <xf numFmtId="0" fontId="31" fillId="5" borderId="0" xfId="0" applyFont="1" applyFill="1"/>
    <xf numFmtId="0" fontId="30" fillId="2" borderId="24" xfId="0" applyFont="1" applyFill="1" applyBorder="1" applyAlignment="1">
      <alignment horizontal="center" vertical="top" wrapText="1"/>
    </xf>
    <xf numFmtId="0" fontId="30" fillId="0" borderId="0" xfId="0" applyFont="1"/>
    <xf numFmtId="0" fontId="30" fillId="2" borderId="25" xfId="0" applyFont="1" applyFill="1" applyBorder="1" applyAlignment="1">
      <alignment horizontal="justify" vertical="top" wrapText="1"/>
    </xf>
    <xf numFmtId="0" fontId="30" fillId="2" borderId="25" xfId="0" applyFont="1" applyFill="1" applyBorder="1" applyAlignment="1">
      <alignment vertical="top" wrapText="1"/>
    </xf>
    <xf numFmtId="0" fontId="35" fillId="0" borderId="0" xfId="0" applyFont="1"/>
    <xf numFmtId="0" fontId="30" fillId="2" borderId="25" xfId="0" applyFont="1" applyFill="1" applyBorder="1" applyAlignment="1">
      <alignment vertical="center" wrapText="1"/>
    </xf>
    <xf numFmtId="0" fontId="60" fillId="0" borderId="0" xfId="0" applyFont="1"/>
    <xf numFmtId="0" fontId="18" fillId="0" borderId="0" xfId="0" applyFont="1" applyAlignment="1">
      <alignment wrapText="1"/>
    </xf>
    <xf numFmtId="0" fontId="25" fillId="0" borderId="0" xfId="0" applyFont="1"/>
    <xf numFmtId="0" fontId="31" fillId="0" borderId="0" xfId="0" applyFont="1"/>
    <xf numFmtId="0" fontId="30" fillId="2" borderId="27" xfId="0" applyFont="1" applyFill="1" applyBorder="1" applyAlignment="1">
      <alignment horizontal="justify" vertical="top" wrapText="1"/>
    </xf>
    <xf numFmtId="0" fontId="25" fillId="0" borderId="0" xfId="0" applyFont="1" applyAlignment="1">
      <alignment vertical="center"/>
    </xf>
    <xf numFmtId="0" fontId="32" fillId="5" borderId="0" xfId="0" applyFont="1" applyFill="1"/>
    <xf numFmtId="0" fontId="34" fillId="5" borderId="0" xfId="0" applyFont="1" applyFill="1"/>
    <xf numFmtId="0" fontId="34" fillId="5" borderId="1" xfId="0" applyFont="1" applyFill="1" applyBorder="1"/>
    <xf numFmtId="0" fontId="34" fillId="5" borderId="1" xfId="0" applyFont="1" applyFill="1" applyBorder="1" applyAlignment="1">
      <alignment vertical="top" wrapText="1"/>
    </xf>
    <xf numFmtId="0" fontId="34" fillId="5" borderId="56" xfId="0" applyFont="1" applyFill="1" applyBorder="1" applyAlignment="1">
      <alignment vertical="top" wrapText="1"/>
    </xf>
    <xf numFmtId="0" fontId="34" fillId="5" borderId="16" xfId="0" applyFont="1" applyFill="1" applyBorder="1"/>
    <xf numFmtId="0" fontId="34" fillId="5" borderId="17" xfId="0" applyFont="1" applyFill="1" applyBorder="1" applyAlignment="1">
      <alignment vertical="top" wrapText="1"/>
    </xf>
    <xf numFmtId="0" fontId="34" fillId="5" borderId="19" xfId="0" applyFont="1" applyFill="1" applyBorder="1"/>
    <xf numFmtId="0" fontId="63" fillId="5" borderId="0" xfId="0" applyFont="1" applyFill="1"/>
    <xf numFmtId="0" fontId="28" fillId="5" borderId="12" xfId="0" applyFont="1" applyFill="1" applyBorder="1" applyAlignment="1">
      <alignment horizontal="center" vertical="top" wrapText="1"/>
    </xf>
    <xf numFmtId="0" fontId="34" fillId="5" borderId="18" xfId="0" applyFont="1" applyFill="1" applyBorder="1"/>
    <xf numFmtId="0" fontId="34" fillId="5" borderId="15" xfId="0" applyFont="1" applyFill="1" applyBorder="1"/>
    <xf numFmtId="0" fontId="27" fillId="0" borderId="0" xfId="0" applyFont="1"/>
    <xf numFmtId="0" fontId="16" fillId="5" borderId="0" xfId="0" applyFont="1" applyFill="1" applyProtection="1">
      <protection locked="0"/>
    </xf>
    <xf numFmtId="0" fontId="0" fillId="0" borderId="0" xfId="0" applyProtection="1">
      <protection locked="0"/>
    </xf>
    <xf numFmtId="0" fontId="26" fillId="5" borderId="0" xfId="0" applyFont="1" applyFill="1" applyProtection="1">
      <protection locked="0"/>
    </xf>
    <xf numFmtId="0" fontId="16" fillId="5" borderId="49" xfId="0" applyFont="1" applyFill="1" applyBorder="1" applyProtection="1">
      <protection locked="0"/>
    </xf>
    <xf numFmtId="0" fontId="0" fillId="5" borderId="0" xfId="0" applyFill="1" applyProtection="1">
      <protection locked="0"/>
    </xf>
    <xf numFmtId="0" fontId="22" fillId="5" borderId="0" xfId="0" applyFont="1" applyFill="1" applyProtection="1">
      <protection locked="0"/>
    </xf>
    <xf numFmtId="0" fontId="16" fillId="5" borderId="48" xfId="0" applyFont="1" applyFill="1" applyBorder="1" applyProtection="1">
      <protection locked="0"/>
    </xf>
    <xf numFmtId="0" fontId="22" fillId="5" borderId="47" xfId="0" applyFont="1" applyFill="1" applyBorder="1" applyProtection="1">
      <protection locked="0"/>
    </xf>
    <xf numFmtId="0" fontId="22" fillId="5" borderId="50" xfId="0" applyFont="1" applyFill="1" applyBorder="1" applyProtection="1">
      <protection locked="0"/>
    </xf>
    <xf numFmtId="0" fontId="22" fillId="5" borderId="52" xfId="0" applyFont="1" applyFill="1" applyBorder="1" applyProtection="1">
      <protection locked="0"/>
    </xf>
    <xf numFmtId="0" fontId="16" fillId="5" borderId="47" xfId="0" applyFont="1" applyFill="1" applyBorder="1" applyProtection="1">
      <protection locked="0"/>
    </xf>
    <xf numFmtId="0" fontId="16" fillId="5" borderId="51" xfId="0" applyFont="1" applyFill="1" applyBorder="1" applyProtection="1">
      <protection locked="0"/>
    </xf>
    <xf numFmtId="0" fontId="16" fillId="5" borderId="52" xfId="0" applyFont="1" applyFill="1" applyBorder="1" applyProtection="1">
      <protection locked="0"/>
    </xf>
    <xf numFmtId="0" fontId="17" fillId="5" borderId="0" xfId="4" applyFill="1" applyProtection="1">
      <protection locked="0"/>
    </xf>
    <xf numFmtId="0" fontId="23" fillId="5" borderId="0" xfId="4" applyFont="1" applyFill="1" applyProtection="1">
      <protection locked="0"/>
    </xf>
    <xf numFmtId="0" fontId="7" fillId="0" borderId="0" xfId="0" applyFont="1" applyProtection="1">
      <protection locked="0"/>
    </xf>
    <xf numFmtId="0" fontId="0" fillId="2" borderId="1" xfId="0" applyFill="1" applyBorder="1"/>
    <xf numFmtId="0" fontId="7" fillId="2" borderId="1" xfId="0" applyFont="1" applyFill="1" applyBorder="1"/>
    <xf numFmtId="0" fontId="31" fillId="5" borderId="0" xfId="0" applyFont="1" applyFill="1" applyProtection="1">
      <protection locked="0"/>
    </xf>
    <xf numFmtId="0" fontId="34" fillId="5" borderId="0" xfId="0" applyFont="1" applyFill="1" applyProtection="1">
      <protection locked="0"/>
    </xf>
    <xf numFmtId="0" fontId="32" fillId="5" borderId="0" xfId="0" applyFont="1" applyFill="1" applyProtection="1">
      <protection locked="0"/>
    </xf>
    <xf numFmtId="0" fontId="27" fillId="0" borderId="0" xfId="0" applyFont="1" applyProtection="1">
      <protection locked="0"/>
    </xf>
    <xf numFmtId="0" fontId="30" fillId="0" borderId="0" xfId="0" applyFont="1" applyProtection="1">
      <protection locked="0"/>
    </xf>
    <xf numFmtId="9" fontId="32" fillId="5" borderId="0" xfId="2" applyFont="1" applyFill="1" applyBorder="1" applyProtection="1">
      <protection locked="0"/>
    </xf>
    <xf numFmtId="2" fontId="32" fillId="5" borderId="0" xfId="0" applyNumberFormat="1" applyFont="1" applyFill="1" applyProtection="1">
      <protection locked="0"/>
    </xf>
    <xf numFmtId="0" fontId="34" fillId="5" borderId="0" xfId="0" applyFont="1" applyFill="1" applyAlignment="1" applyProtection="1">
      <alignment horizontal="justify" vertical="top" wrapText="1"/>
      <protection locked="0"/>
    </xf>
    <xf numFmtId="0" fontId="32" fillId="5" borderId="0" xfId="0" applyFont="1" applyFill="1" applyAlignment="1" applyProtection="1">
      <alignment horizontal="justify" vertical="top" wrapText="1"/>
      <protection locked="0"/>
    </xf>
    <xf numFmtId="0" fontId="33" fillId="5" borderId="0" xfId="0" applyFont="1" applyFill="1" applyProtection="1">
      <protection locked="0"/>
    </xf>
    <xf numFmtId="41" fontId="32" fillId="5" borderId="0" xfId="1" applyFont="1" applyFill="1" applyBorder="1" applyProtection="1">
      <protection locked="0"/>
    </xf>
    <xf numFmtId="0" fontId="31" fillId="0" borderId="0" xfId="0" applyFont="1" applyProtection="1">
      <protection locked="0"/>
    </xf>
    <xf numFmtId="0" fontId="32" fillId="5" borderId="0" xfId="0" applyFont="1" applyFill="1" applyAlignment="1" applyProtection="1">
      <alignment wrapText="1"/>
      <protection locked="0"/>
    </xf>
    <xf numFmtId="0" fontId="34" fillId="5" borderId="1" xfId="0" applyFont="1" applyFill="1" applyBorder="1" applyProtection="1">
      <protection locked="0"/>
    </xf>
    <xf numFmtId="0" fontId="34" fillId="5" borderId="1" xfId="0" applyFont="1" applyFill="1" applyBorder="1" applyAlignment="1" applyProtection="1">
      <alignment vertical="top" wrapText="1"/>
      <protection locked="0"/>
    </xf>
    <xf numFmtId="0" fontId="34" fillId="5" borderId="1" xfId="0" applyFont="1" applyFill="1" applyBorder="1" applyAlignment="1" applyProtection="1">
      <alignment wrapText="1"/>
      <protection locked="0"/>
    </xf>
    <xf numFmtId="0" fontId="34" fillId="5" borderId="1" xfId="0" applyFont="1" applyFill="1" applyBorder="1" applyAlignment="1" applyProtection="1">
      <alignment horizontal="justify" vertical="center"/>
      <protection locked="0"/>
    </xf>
    <xf numFmtId="164" fontId="34" fillId="5" borderId="1" xfId="3" applyFont="1" applyFill="1" applyBorder="1" applyProtection="1">
      <protection locked="0"/>
    </xf>
    <xf numFmtId="169" fontId="34" fillId="5" borderId="1" xfId="3" applyNumberFormat="1" applyFont="1" applyFill="1" applyBorder="1" applyAlignment="1" applyProtection="1">
      <alignment horizontal="justify" vertical="top" wrapText="1"/>
      <protection locked="0"/>
    </xf>
    <xf numFmtId="169" fontId="34" fillId="5" borderId="1" xfId="3" applyNumberFormat="1" applyFont="1" applyFill="1" applyBorder="1" applyAlignment="1" applyProtection="1">
      <protection locked="0"/>
    </xf>
    <xf numFmtId="0" fontId="34" fillId="5" borderId="56" xfId="0" applyFont="1" applyFill="1" applyBorder="1" applyAlignment="1" applyProtection="1">
      <alignment vertical="top" wrapText="1"/>
      <protection locked="0"/>
    </xf>
    <xf numFmtId="0" fontId="34" fillId="5" borderId="46" xfId="0" applyFont="1" applyFill="1" applyBorder="1" applyAlignment="1" applyProtection="1">
      <alignment vertical="top" wrapText="1"/>
      <protection locked="0"/>
    </xf>
    <xf numFmtId="0" fontId="1" fillId="0" borderId="13" xfId="0" applyFont="1" applyBorder="1" applyAlignment="1" applyProtection="1">
      <alignment horizontal="left" wrapText="1"/>
      <protection locked="0"/>
    </xf>
    <xf numFmtId="0" fontId="34" fillId="5" borderId="40" xfId="0" applyFont="1" applyFill="1" applyBorder="1" applyProtection="1">
      <protection locked="0"/>
    </xf>
    <xf numFmtId="0" fontId="34" fillId="5" borderId="17" xfId="0" applyFont="1" applyFill="1" applyBorder="1" applyAlignment="1" applyProtection="1">
      <alignment vertical="top" wrapText="1"/>
      <protection locked="0"/>
    </xf>
    <xf numFmtId="0" fontId="6" fillId="0" borderId="18" xfId="0" applyFont="1" applyBorder="1" applyAlignment="1" applyProtection="1">
      <alignment horizontal="left" vertical="center" wrapText="1"/>
      <protection locked="0"/>
    </xf>
    <xf numFmtId="0" fontId="34" fillId="6" borderId="40" xfId="0" applyFont="1" applyFill="1" applyBorder="1" applyProtection="1">
      <protection locked="0"/>
    </xf>
    <xf numFmtId="0" fontId="34" fillId="5" borderId="46" xfId="0" applyFont="1" applyFill="1" applyBorder="1" applyProtection="1">
      <protection locked="0"/>
    </xf>
    <xf numFmtId="0" fontId="6" fillId="0" borderId="15" xfId="0" applyFont="1" applyBorder="1" applyAlignment="1" applyProtection="1">
      <alignment horizontal="left" vertical="center" wrapText="1"/>
      <protection locked="0"/>
    </xf>
    <xf numFmtId="0" fontId="63" fillId="5" borderId="0" xfId="0" applyFont="1" applyFill="1" applyAlignment="1" applyProtection="1">
      <alignment wrapText="1"/>
      <protection locked="0"/>
    </xf>
    <xf numFmtId="0" fontId="63" fillId="5" borderId="0" xfId="0" applyFont="1" applyFill="1" applyProtection="1">
      <protection locked="0"/>
    </xf>
    <xf numFmtId="0" fontId="28" fillId="5" borderId="4" xfId="0" applyFont="1" applyFill="1" applyBorder="1" applyAlignment="1" applyProtection="1">
      <alignment horizontal="center" vertical="center" wrapText="1"/>
      <protection locked="0"/>
    </xf>
    <xf numFmtId="0" fontId="28" fillId="5" borderId="36" xfId="0" applyFont="1" applyFill="1" applyBorder="1" applyAlignment="1" applyProtection="1">
      <alignment horizontal="center" vertical="center" wrapText="1"/>
      <protection locked="0"/>
    </xf>
    <xf numFmtId="0" fontId="34" fillId="5" borderId="16" xfId="0" applyFont="1" applyFill="1" applyBorder="1" applyAlignment="1" applyProtection="1">
      <alignment vertical="top" wrapText="1"/>
      <protection locked="0"/>
    </xf>
    <xf numFmtId="0" fontId="34" fillId="5" borderId="12" xfId="0" applyFont="1" applyFill="1" applyBorder="1" applyAlignment="1" applyProtection="1">
      <alignment horizontal="center" vertical="top" wrapText="1"/>
      <protection locked="0"/>
    </xf>
    <xf numFmtId="0" fontId="34" fillId="5" borderId="1" xfId="0" applyFont="1" applyFill="1" applyBorder="1" applyAlignment="1" applyProtection="1">
      <alignment horizontal="center" vertical="top" wrapText="1"/>
      <protection locked="0"/>
    </xf>
    <xf numFmtId="0" fontId="34" fillId="5" borderId="1" xfId="0" applyFont="1" applyFill="1" applyBorder="1" applyAlignment="1" applyProtection="1">
      <alignment horizontal="center"/>
      <protection locked="0"/>
    </xf>
    <xf numFmtId="0" fontId="34" fillId="5" borderId="19" xfId="0" applyFont="1" applyFill="1" applyBorder="1" applyAlignment="1" applyProtection="1">
      <alignment vertical="top" wrapText="1"/>
      <protection locked="0"/>
    </xf>
    <xf numFmtId="0" fontId="34" fillId="5" borderId="14" xfId="0" applyFont="1" applyFill="1" applyBorder="1" applyAlignment="1" applyProtection="1">
      <alignment horizontal="center"/>
      <protection locked="0"/>
    </xf>
    <xf numFmtId="0" fontId="34" fillId="5" borderId="0" xfId="0" applyFont="1" applyFill="1" applyAlignment="1" applyProtection="1">
      <alignment wrapText="1"/>
      <protection locked="0"/>
    </xf>
    <xf numFmtId="0" fontId="28" fillId="5" borderId="0" xfId="0" applyFont="1" applyFill="1" applyAlignment="1" applyProtection="1">
      <alignment wrapText="1"/>
      <protection locked="0"/>
    </xf>
    <xf numFmtId="0" fontId="28" fillId="5" borderId="24" xfId="0" applyFont="1" applyFill="1" applyBorder="1" applyAlignment="1" applyProtection="1">
      <alignment horizontal="center" vertical="center" wrapText="1"/>
      <protection locked="0"/>
    </xf>
    <xf numFmtId="0" fontId="28" fillId="5" borderId="38" xfId="0" applyFont="1" applyFill="1" applyBorder="1" applyAlignment="1" applyProtection="1">
      <alignment horizontal="center" vertical="center" wrapText="1"/>
      <protection locked="0"/>
    </xf>
    <xf numFmtId="0" fontId="34" fillId="5" borderId="25" xfId="0" applyFont="1" applyFill="1" applyBorder="1" applyAlignment="1" applyProtection="1">
      <alignment vertical="top" wrapText="1"/>
      <protection locked="0"/>
    </xf>
    <xf numFmtId="0" fontId="34" fillId="5" borderId="9" xfId="0" applyFont="1" applyFill="1" applyBorder="1" applyProtection="1">
      <protection locked="0"/>
    </xf>
    <xf numFmtId="0" fontId="34" fillId="5" borderId="27" xfId="0" applyFont="1" applyFill="1" applyBorder="1" applyAlignment="1" applyProtection="1">
      <alignment vertical="top" wrapText="1"/>
      <protection locked="0"/>
    </xf>
    <xf numFmtId="0" fontId="34" fillId="5" borderId="8" xfId="0" applyFont="1" applyFill="1" applyBorder="1" applyProtection="1">
      <protection locked="0"/>
    </xf>
    <xf numFmtId="0" fontId="28" fillId="5" borderId="16" xfId="0" applyFont="1" applyFill="1" applyBorder="1" applyAlignment="1" applyProtection="1">
      <alignment horizontal="center" vertical="top" wrapText="1"/>
      <protection locked="0"/>
    </xf>
    <xf numFmtId="0" fontId="28" fillId="5" borderId="12" xfId="0" applyFont="1" applyFill="1" applyBorder="1" applyAlignment="1" applyProtection="1">
      <alignment horizontal="center" vertical="top" wrapText="1"/>
      <protection locked="0"/>
    </xf>
    <xf numFmtId="0" fontId="34" fillId="5" borderId="14" xfId="0" applyFont="1" applyFill="1" applyBorder="1" applyAlignment="1" applyProtection="1">
      <alignment vertical="top" wrapText="1"/>
      <protection locked="0"/>
    </xf>
    <xf numFmtId="0" fontId="27" fillId="0" borderId="0" xfId="0" applyFont="1" applyAlignment="1" applyProtection="1">
      <alignment wrapText="1"/>
      <protection locked="0"/>
    </xf>
    <xf numFmtId="0" fontId="36" fillId="5" borderId="0" xfId="0" applyFont="1" applyFill="1" applyProtection="1">
      <protection locked="0"/>
    </xf>
    <xf numFmtId="0" fontId="36" fillId="6" borderId="1" xfId="0" applyFont="1" applyFill="1" applyBorder="1" applyProtection="1">
      <protection locked="0"/>
    </xf>
    <xf numFmtId="0" fontId="18" fillId="6" borderId="1" xfId="0" applyFont="1" applyFill="1" applyBorder="1" applyProtection="1">
      <protection locked="0"/>
    </xf>
    <xf numFmtId="0" fontId="14" fillId="5" borderId="0" xfId="0" applyFont="1" applyFill="1" applyProtection="1">
      <protection locked="0"/>
    </xf>
    <xf numFmtId="0" fontId="36" fillId="5" borderId="0" xfId="0" applyFont="1" applyFill="1" applyAlignment="1" applyProtection="1">
      <alignment horizontal="justify" vertical="top" wrapText="1"/>
      <protection locked="0"/>
    </xf>
    <xf numFmtId="0" fontId="14" fillId="0" borderId="0" xfId="0" applyFont="1" applyAlignment="1" applyProtection="1">
      <alignment vertical="center"/>
      <protection locked="0"/>
    </xf>
    <xf numFmtId="0" fontId="36" fillId="12" borderId="41" xfId="0" applyFont="1" applyFill="1" applyBorder="1" applyProtection="1">
      <protection locked="0"/>
    </xf>
    <xf numFmtId="0" fontId="36" fillId="12" borderId="1" xfId="0" applyFont="1" applyFill="1" applyBorder="1" applyProtection="1">
      <protection locked="0"/>
    </xf>
    <xf numFmtId="0" fontId="36" fillId="5" borderId="0" xfId="0" applyFont="1" applyFill="1" applyAlignment="1" applyProtection="1">
      <alignment wrapText="1"/>
      <protection locked="0"/>
    </xf>
    <xf numFmtId="0" fontId="31" fillId="5" borderId="0" xfId="0" applyFont="1" applyFill="1" applyAlignment="1" applyProtection="1">
      <alignment horizontal="center"/>
      <protection locked="0"/>
    </xf>
    <xf numFmtId="0" fontId="31" fillId="5" borderId="0" xfId="0" applyFont="1" applyFill="1" applyAlignment="1" applyProtection="1">
      <alignment horizontal="left"/>
      <protection locked="0"/>
    </xf>
    <xf numFmtId="0" fontId="31" fillId="5" borderId="0" xfId="0" applyFont="1" applyFill="1" applyAlignment="1" applyProtection="1">
      <alignment horizontal="right" vertical="center" wrapText="1"/>
      <protection locked="0"/>
    </xf>
    <xf numFmtId="0" fontId="43" fillId="5" borderId="0" xfId="0" applyFont="1" applyFill="1" applyAlignment="1" applyProtection="1">
      <alignment vertical="center"/>
      <protection locked="0"/>
    </xf>
    <xf numFmtId="0" fontId="31" fillId="5" borderId="0" xfId="0" applyFont="1" applyFill="1" applyAlignment="1" applyProtection="1">
      <alignment vertical="center"/>
      <protection locked="0"/>
    </xf>
    <xf numFmtId="0" fontId="54" fillId="5" borderId="0" xfId="0" applyFont="1" applyFill="1"/>
    <xf numFmtId="0" fontId="36" fillId="5" borderId="0" xfId="0" applyFont="1" applyFill="1"/>
    <xf numFmtId="0" fontId="14" fillId="10" borderId="12" xfId="0" applyFont="1" applyFill="1" applyBorder="1" applyAlignment="1">
      <alignment horizontal="center" vertical="center" wrapText="1"/>
    </xf>
    <xf numFmtId="0" fontId="30" fillId="2" borderId="1" xfId="0" applyFont="1" applyFill="1" applyBorder="1" applyAlignment="1">
      <alignment horizontal="left" vertical="top" wrapText="1"/>
    </xf>
    <xf numFmtId="0" fontId="30" fillId="2" borderId="1" xfId="0" applyFont="1" applyFill="1" applyBorder="1" applyAlignment="1">
      <alignment vertical="top" wrapText="1"/>
    </xf>
    <xf numFmtId="0" fontId="36" fillId="2" borderId="1" xfId="0" applyFont="1" applyFill="1" applyBorder="1" applyAlignment="1">
      <alignment horizontal="left" vertical="top" wrapText="1"/>
    </xf>
    <xf numFmtId="0" fontId="14" fillId="2" borderId="34" xfId="0" applyFont="1" applyFill="1" applyBorder="1"/>
    <xf numFmtId="0" fontId="36" fillId="2" borderId="1" xfId="0" applyFont="1" applyFill="1" applyBorder="1" applyAlignment="1">
      <alignment horizontal="justify" vertical="top" wrapText="1"/>
    </xf>
    <xf numFmtId="0" fontId="36" fillId="2" borderId="1" xfId="0" applyFont="1" applyFill="1" applyBorder="1"/>
    <xf numFmtId="0" fontId="18" fillId="2" borderId="1" xfId="0" applyFont="1" applyFill="1" applyBorder="1"/>
    <xf numFmtId="0" fontId="1" fillId="11" borderId="21" xfId="0" applyFont="1" applyFill="1" applyBorder="1" applyAlignment="1">
      <alignment horizontal="center" vertical="center"/>
    </xf>
    <xf numFmtId="0" fontId="1" fillId="11" borderId="22" xfId="0" applyFont="1" applyFill="1" applyBorder="1" applyAlignment="1">
      <alignment horizontal="center" vertical="center"/>
    </xf>
    <xf numFmtId="0" fontId="0" fillId="2" borderId="16" xfId="0" applyFill="1" applyBorder="1"/>
    <xf numFmtId="0" fontId="1" fillId="2" borderId="13" xfId="0" applyFont="1" applyFill="1" applyBorder="1" applyAlignment="1">
      <alignment horizontal="center"/>
    </xf>
    <xf numFmtId="0" fontId="1" fillId="10" borderId="21"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0" fillId="2" borderId="17" xfId="0" applyFill="1" applyBorder="1"/>
    <xf numFmtId="0" fontId="1" fillId="2" borderId="18" xfId="0" applyFont="1" applyFill="1" applyBorder="1" applyAlignment="1">
      <alignment horizontal="center"/>
    </xf>
    <xf numFmtId="0" fontId="0" fillId="2" borderId="16" xfId="0" applyFill="1" applyBorder="1" applyAlignment="1">
      <alignment vertical="top" wrapText="1"/>
    </xf>
    <xf numFmtId="0" fontId="6" fillId="2" borderId="12" xfId="0" applyFont="1" applyFill="1" applyBorder="1" applyAlignment="1">
      <alignment horizontal="left" vertical="center" wrapText="1"/>
    </xf>
    <xf numFmtId="0" fontId="0" fillId="2" borderId="12" xfId="0" applyFill="1" applyBorder="1" applyAlignment="1">
      <alignment horizontal="center" vertical="center" wrapText="1"/>
    </xf>
    <xf numFmtId="0" fontId="0" fillId="2" borderId="12" xfId="0" applyFill="1" applyBorder="1" applyAlignment="1">
      <alignment horizontal="center" vertical="top" wrapText="1"/>
    </xf>
    <xf numFmtId="167" fontId="0" fillId="2" borderId="12" xfId="0" applyNumberFormat="1" applyFill="1" applyBorder="1" applyAlignment="1">
      <alignment horizontal="center" vertical="top" wrapText="1"/>
    </xf>
    <xf numFmtId="0" fontId="0" fillId="0" borderId="13" xfId="0" applyBorder="1" applyAlignment="1">
      <alignment horizontal="center" vertical="top" wrapText="1"/>
    </xf>
    <xf numFmtId="0" fontId="0" fillId="2" borderId="17" xfId="0" applyFill="1" applyBorder="1" applyAlignment="1">
      <alignment vertical="top" wrapText="1"/>
    </xf>
    <xf numFmtId="0" fontId="6" fillId="2" borderId="1" xfId="0" applyFont="1" applyFill="1" applyBorder="1" applyAlignment="1">
      <alignment horizontal="left" vertical="center"/>
    </xf>
    <xf numFmtId="0" fontId="0" fillId="2" borderId="1" xfId="0" applyFill="1" applyBorder="1" applyAlignment="1">
      <alignment horizontal="center" vertical="top" wrapText="1"/>
    </xf>
    <xf numFmtId="167" fontId="0" fillId="2" borderId="1" xfId="0" applyNumberFormat="1" applyFill="1" applyBorder="1" applyAlignment="1">
      <alignment horizontal="center" vertical="top" wrapText="1"/>
    </xf>
    <xf numFmtId="0" fontId="0" fillId="0" borderId="18" xfId="0" applyBorder="1" applyAlignment="1">
      <alignment horizontal="center" vertical="top" wrapText="1"/>
    </xf>
    <xf numFmtId="0" fontId="0" fillId="2" borderId="34" xfId="0" applyFill="1" applyBorder="1"/>
    <xf numFmtId="0" fontId="1" fillId="2" borderId="29" xfId="0" applyFont="1" applyFill="1" applyBorder="1" applyAlignment="1">
      <alignment horizontal="center"/>
    </xf>
    <xf numFmtId="0" fontId="0" fillId="2" borderId="19" xfId="0" applyFill="1" applyBorder="1" applyAlignment="1">
      <alignment vertical="top" wrapText="1"/>
    </xf>
    <xf numFmtId="0" fontId="7" fillId="2" borderId="14" xfId="0" applyFont="1" applyFill="1" applyBorder="1"/>
    <xf numFmtId="0" fontId="0" fillId="2" borderId="14" xfId="0" applyFill="1" applyBorder="1" applyAlignment="1">
      <alignment horizontal="center" vertical="center" wrapText="1"/>
    </xf>
    <xf numFmtId="0" fontId="0" fillId="2" borderId="14" xfId="0" applyFill="1" applyBorder="1" applyAlignment="1">
      <alignment horizontal="center" vertical="top" wrapText="1"/>
    </xf>
    <xf numFmtId="167" fontId="0" fillId="2" borderId="14" xfId="0" applyNumberFormat="1" applyFill="1" applyBorder="1" applyAlignment="1">
      <alignment horizontal="center" vertical="top" wrapText="1"/>
    </xf>
    <xf numFmtId="0" fontId="0" fillId="0" borderId="15" xfId="0" applyBorder="1" applyAlignment="1">
      <alignment horizontal="center" vertical="top" wrapText="1"/>
    </xf>
    <xf numFmtId="0" fontId="13" fillId="5" borderId="0" xfId="0" applyFont="1" applyFill="1"/>
    <xf numFmtId="0" fontId="26" fillId="0" borderId="0" xfId="0" applyFont="1"/>
    <xf numFmtId="0" fontId="0" fillId="2" borderId="23" xfId="0" applyFill="1" applyBorder="1"/>
    <xf numFmtId="0" fontId="26" fillId="2" borderId="42" xfId="0" applyFont="1" applyFill="1" applyBorder="1" applyAlignment="1">
      <alignment horizontal="center"/>
    </xf>
    <xf numFmtId="0" fontId="1" fillId="10" borderId="30" xfId="0" applyFont="1" applyFill="1" applyBorder="1" applyAlignment="1">
      <alignment horizontal="center" vertical="center" wrapText="1"/>
    </xf>
    <xf numFmtId="0" fontId="1" fillId="10" borderId="35" xfId="0" applyFont="1" applyFill="1" applyBorder="1" applyAlignment="1">
      <alignment horizontal="center" vertical="center" wrapText="1"/>
    </xf>
    <xf numFmtId="0" fontId="7" fillId="2" borderId="17" xfId="0" applyFont="1" applyFill="1" applyBorder="1"/>
    <xf numFmtId="0" fontId="6" fillId="2" borderId="12" xfId="0" applyFont="1" applyFill="1" applyBorder="1" applyAlignment="1">
      <alignment vertical="top" wrapText="1"/>
    </xf>
    <xf numFmtId="0" fontId="0" fillId="4" borderId="13" xfId="0" applyFill="1" applyBorder="1" applyAlignment="1">
      <alignment horizontal="center" vertical="top" wrapText="1"/>
    </xf>
    <xf numFmtId="0" fontId="26" fillId="2" borderId="18" xfId="0" applyFont="1" applyFill="1" applyBorder="1" applyAlignment="1">
      <alignment horizontal="center" vertical="top"/>
    </xf>
    <xf numFmtId="0" fontId="6" fillId="2" borderId="1" xfId="0" applyFont="1" applyFill="1" applyBorder="1"/>
    <xf numFmtId="0" fontId="6" fillId="2" borderId="1" xfId="0" applyFont="1" applyFill="1" applyBorder="1" applyAlignment="1">
      <alignment vertical="top" wrapText="1"/>
    </xf>
    <xf numFmtId="0" fontId="7" fillId="2" borderId="17" xfId="0" applyFont="1" applyFill="1" applyBorder="1" applyAlignment="1">
      <alignment vertical="top" wrapText="1"/>
    </xf>
    <xf numFmtId="0" fontId="0" fillId="4" borderId="18" xfId="0" applyFill="1" applyBorder="1" applyAlignment="1">
      <alignment horizontal="center" vertical="top" wrapText="1"/>
    </xf>
    <xf numFmtId="0" fontId="7" fillId="2" borderId="19" xfId="0" applyFont="1" applyFill="1" applyBorder="1" applyAlignment="1">
      <alignment vertical="top" wrapText="1"/>
    </xf>
    <xf numFmtId="0" fontId="6" fillId="2" borderId="14" xfId="0" applyFont="1" applyFill="1" applyBorder="1" applyAlignment="1">
      <alignment vertical="top" wrapText="1"/>
    </xf>
    <xf numFmtId="0" fontId="0" fillId="4" borderId="15" xfId="0" applyFill="1" applyBorder="1" applyAlignment="1">
      <alignment horizontal="center" vertical="top" wrapText="1"/>
    </xf>
    <xf numFmtId="0" fontId="0" fillId="2" borderId="34" xfId="0" applyFill="1" applyBorder="1" applyAlignment="1">
      <alignment vertical="top" wrapText="1"/>
    </xf>
    <xf numFmtId="0" fontId="16" fillId="5" borderId="44" xfId="0" applyFont="1" applyFill="1" applyBorder="1" applyAlignment="1">
      <alignment horizontal="center" vertical="top" wrapText="1"/>
    </xf>
    <xf numFmtId="0" fontId="16" fillId="5" borderId="0" xfId="0" applyFont="1" applyFill="1" applyAlignment="1">
      <alignment horizontal="center" vertical="top" wrapText="1"/>
    </xf>
    <xf numFmtId="0" fontId="0" fillId="2" borderId="10" xfId="0" applyFill="1" applyBorder="1"/>
    <xf numFmtId="0" fontId="44" fillId="5" borderId="0" xfId="4" applyFont="1" applyFill="1" applyAlignment="1" applyProtection="1">
      <alignment vertical="center"/>
    </xf>
    <xf numFmtId="0" fontId="1" fillId="6" borderId="6" xfId="0" applyFont="1" applyFill="1" applyBorder="1" applyProtection="1">
      <protection locked="0"/>
    </xf>
    <xf numFmtId="0" fontId="0" fillId="12" borderId="14" xfId="0" applyFill="1" applyBorder="1" applyAlignment="1" applyProtection="1">
      <alignment horizontal="center" vertical="top" wrapText="1"/>
      <protection locked="0"/>
    </xf>
    <xf numFmtId="0" fontId="34" fillId="5" borderId="40" xfId="0" applyFont="1" applyFill="1" applyBorder="1"/>
    <xf numFmtId="0" fontId="0" fillId="11" borderId="22" xfId="0" applyFill="1" applyBorder="1" applyAlignment="1">
      <alignment horizontal="center" vertical="center" wrapText="1"/>
    </xf>
    <xf numFmtId="173" fontId="12" fillId="11" borderId="22" xfId="1" applyNumberFormat="1" applyFont="1" applyFill="1" applyBorder="1" applyAlignment="1" applyProtection="1">
      <alignment horizontal="center" vertical="center" wrapText="1"/>
    </xf>
    <xf numFmtId="173" fontId="5" fillId="11" borderId="11" xfId="1" applyNumberFormat="1" applyFont="1" applyFill="1" applyBorder="1" applyAlignment="1" applyProtection="1">
      <alignment horizontal="center" vertical="center" wrapText="1"/>
    </xf>
    <xf numFmtId="173" fontId="12" fillId="11" borderId="30" xfId="1" applyNumberFormat="1" applyFont="1" applyFill="1" applyBorder="1" applyAlignment="1" applyProtection="1">
      <alignment horizontal="center" vertical="center" wrapText="1"/>
    </xf>
    <xf numFmtId="0" fontId="0" fillId="2" borderId="41" xfId="0" applyFill="1" applyBorder="1" applyAlignment="1">
      <alignment vertical="top" wrapText="1"/>
    </xf>
    <xf numFmtId="173" fontId="12" fillId="2" borderId="41" xfId="1" applyNumberFormat="1" applyFont="1" applyFill="1" applyBorder="1" applyAlignment="1" applyProtection="1">
      <alignment horizontal="justify" vertical="top" wrapText="1"/>
    </xf>
    <xf numFmtId="173" fontId="12" fillId="2" borderId="68" xfId="1" applyNumberFormat="1" applyFont="1" applyFill="1" applyBorder="1" applyAlignment="1" applyProtection="1">
      <alignment horizontal="justify" vertical="top" wrapText="1"/>
    </xf>
    <xf numFmtId="173" fontId="12" fillId="2" borderId="1" xfId="1" applyNumberFormat="1" applyFont="1" applyFill="1" applyBorder="1" applyAlignment="1" applyProtection="1">
      <alignment horizontal="justify" vertical="top" wrapText="1"/>
    </xf>
    <xf numFmtId="173" fontId="12" fillId="2" borderId="46" xfId="1" applyNumberFormat="1" applyFont="1" applyFill="1" applyBorder="1" applyAlignment="1" applyProtection="1">
      <alignment horizontal="justify" vertical="top" wrapText="1"/>
    </xf>
    <xf numFmtId="173" fontId="12" fillId="2" borderId="1" xfId="1" applyNumberFormat="1" applyFont="1" applyFill="1" applyBorder="1" applyProtection="1"/>
    <xf numFmtId="173" fontId="12" fillId="2" borderId="46" xfId="1" applyNumberFormat="1" applyFont="1" applyFill="1" applyBorder="1" applyProtection="1"/>
    <xf numFmtId="173" fontId="12" fillId="2" borderId="14" xfId="1" applyNumberFormat="1" applyFont="1" applyFill="1" applyBorder="1" applyAlignment="1" applyProtection="1">
      <alignment horizontal="justify" vertical="top" wrapText="1"/>
    </xf>
    <xf numFmtId="173" fontId="12" fillId="2" borderId="69" xfId="1" applyNumberFormat="1" applyFont="1" applyFill="1" applyBorder="1" applyAlignment="1" applyProtection="1">
      <alignment horizontal="justify" vertical="top" wrapText="1"/>
    </xf>
    <xf numFmtId="173" fontId="12" fillId="0" borderId="0" xfId="1" applyNumberFormat="1" applyFont="1" applyBorder="1" applyProtection="1"/>
    <xf numFmtId="173" fontId="12" fillId="0" borderId="0" xfId="1" applyNumberFormat="1" applyFont="1" applyProtection="1"/>
    <xf numFmtId="0" fontId="1" fillId="11" borderId="37" xfId="0" applyFont="1" applyFill="1" applyBorder="1" applyAlignment="1">
      <alignment horizontal="center"/>
    </xf>
    <xf numFmtId="0" fontId="1" fillId="11" borderId="5" xfId="0" applyFont="1" applyFill="1" applyBorder="1" applyAlignment="1">
      <alignment horizontal="center"/>
    </xf>
    <xf numFmtId="0" fontId="14" fillId="11" borderId="37"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28" fillId="5" borderId="33" xfId="0" applyFont="1" applyFill="1" applyBorder="1" applyAlignment="1" applyProtection="1">
      <alignment horizontal="center" wrapText="1"/>
      <protection locked="0"/>
    </xf>
    <xf numFmtId="0" fontId="28" fillId="5" borderId="0" xfId="0" applyFont="1" applyFill="1" applyAlignment="1" applyProtection="1">
      <alignment horizontal="left" wrapText="1"/>
      <protection locked="0"/>
    </xf>
    <xf numFmtId="0" fontId="14" fillId="11" borderId="0" xfId="0" applyFont="1" applyFill="1" applyAlignment="1">
      <alignment horizontal="center" vertical="center"/>
    </xf>
    <xf numFmtId="0" fontId="30" fillId="2" borderId="1" xfId="0" applyFont="1" applyFill="1" applyBorder="1" applyAlignment="1">
      <alignment horizontal="left" vertical="top" wrapText="1"/>
    </xf>
    <xf numFmtId="0" fontId="30" fillId="2" borderId="41" xfId="0" applyFont="1" applyFill="1" applyBorder="1" applyAlignment="1">
      <alignment horizontal="left" vertical="top" wrapText="1"/>
    </xf>
    <xf numFmtId="0" fontId="14" fillId="2" borderId="17" xfId="0" applyFont="1" applyFill="1" applyBorder="1" applyAlignment="1">
      <alignment horizontal="center" vertical="center" textRotation="90" wrapText="1"/>
    </xf>
    <xf numFmtId="0" fontId="14" fillId="10" borderId="45" xfId="0" applyFont="1" applyFill="1" applyBorder="1" applyAlignment="1">
      <alignment horizontal="center" vertical="center" wrapText="1"/>
    </xf>
    <xf numFmtId="0" fontId="14" fillId="10" borderId="55" xfId="0" applyFont="1" applyFill="1" applyBorder="1" applyAlignment="1">
      <alignment horizontal="center" vertical="center" wrapText="1"/>
    </xf>
    <xf numFmtId="0" fontId="14" fillId="10" borderId="39"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54"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1" fillId="6" borderId="13"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39" fillId="2" borderId="16" xfId="0" applyFont="1" applyFill="1" applyBorder="1" applyAlignment="1">
      <alignment horizontal="left" vertical="center"/>
    </xf>
    <xf numFmtId="0" fontId="39" fillId="2" borderId="19" xfId="0" applyFont="1" applyFill="1" applyBorder="1" applyAlignment="1">
      <alignment horizontal="left" vertical="center"/>
    </xf>
    <xf numFmtId="0" fontId="1" fillId="11" borderId="21" xfId="0" applyFont="1" applyFill="1" applyBorder="1" applyAlignment="1">
      <alignment horizontal="center" vertical="center"/>
    </xf>
    <xf numFmtId="0" fontId="1" fillId="11" borderId="22" xfId="0" applyFont="1" applyFill="1" applyBorder="1" applyAlignment="1">
      <alignment horizontal="center" vertical="center"/>
    </xf>
    <xf numFmtId="0" fontId="1" fillId="11" borderId="11" xfId="0" applyFont="1" applyFill="1" applyBorder="1" applyAlignment="1">
      <alignment horizontal="center" vertical="center"/>
    </xf>
    <xf numFmtId="165" fontId="1" fillId="2" borderId="12"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5" fontId="1" fillId="2" borderId="14" xfId="0" applyNumberFormat="1"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1" borderId="10" xfId="0" applyFont="1" applyFill="1" applyBorder="1" applyAlignment="1">
      <alignment horizontal="center"/>
    </xf>
    <xf numFmtId="0" fontId="1" fillId="11" borderId="7" xfId="0" applyFont="1" applyFill="1" applyBorder="1" applyAlignment="1">
      <alignment horizontal="center"/>
    </xf>
    <xf numFmtId="0" fontId="1" fillId="11" borderId="2" xfId="0" applyFont="1" applyFill="1" applyBorder="1" applyAlignment="1">
      <alignment horizontal="center"/>
    </xf>
    <xf numFmtId="0" fontId="48" fillId="5" borderId="44" xfId="0" applyFont="1" applyFill="1" applyBorder="1" applyAlignment="1">
      <alignment horizontal="left" wrapText="1"/>
    </xf>
    <xf numFmtId="0" fontId="48" fillId="5" borderId="0" xfId="0" applyFont="1" applyFill="1" applyAlignment="1">
      <alignment horizontal="left" wrapText="1"/>
    </xf>
    <xf numFmtId="0" fontId="48" fillId="5" borderId="58" xfId="0" applyFont="1" applyFill="1" applyBorder="1" applyAlignment="1">
      <alignment horizontal="left" wrapText="1"/>
    </xf>
    <xf numFmtId="0" fontId="55" fillId="0" borderId="0" xfId="0" applyFont="1" applyAlignment="1">
      <alignment horizontal="center" vertical="center" wrapText="1"/>
    </xf>
    <xf numFmtId="0" fontId="55" fillId="0" borderId="43" xfId="0" applyFont="1" applyBorder="1" applyAlignment="1">
      <alignment horizontal="center" vertical="center" wrapText="1"/>
    </xf>
    <xf numFmtId="0" fontId="55" fillId="0" borderId="63" xfId="0" applyFont="1" applyBorder="1" applyAlignment="1">
      <alignment horizontal="center" vertical="center" wrapText="1"/>
    </xf>
    <xf numFmtId="0" fontId="35" fillId="5" borderId="17"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5" fillId="5" borderId="18" xfId="0" applyFont="1" applyFill="1" applyBorder="1" applyAlignment="1">
      <alignment horizontal="center" vertical="center" wrapText="1"/>
    </xf>
    <xf numFmtId="0" fontId="7" fillId="5" borderId="17"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18" xfId="0" applyFont="1" applyFill="1" applyBorder="1" applyAlignment="1">
      <alignment horizontal="center" vertical="center"/>
    </xf>
    <xf numFmtId="0" fontId="26" fillId="11" borderId="21" xfId="0" applyFont="1" applyFill="1" applyBorder="1" applyAlignment="1">
      <alignment horizontal="center"/>
    </xf>
    <xf numFmtId="0" fontId="26" fillId="11" borderId="22" xfId="0" applyFont="1" applyFill="1" applyBorder="1" applyAlignment="1">
      <alignment horizontal="center"/>
    </xf>
    <xf numFmtId="0" fontId="26" fillId="11" borderId="11" xfId="0" applyFont="1" applyFill="1" applyBorder="1" applyAlignment="1">
      <alignment horizontal="center"/>
    </xf>
    <xf numFmtId="0" fontId="26" fillId="5" borderId="10"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62" xfId="0" applyFont="1" applyFill="1" applyBorder="1" applyAlignment="1">
      <alignment horizontal="center" vertical="center" wrapText="1"/>
    </xf>
    <xf numFmtId="0" fontId="26" fillId="5" borderId="10" xfId="0" applyFont="1" applyFill="1" applyBorder="1" applyAlignment="1">
      <alignment horizontal="left"/>
    </xf>
    <xf numFmtId="0" fontId="26" fillId="5" borderId="7" xfId="0" applyFont="1" applyFill="1" applyBorder="1" applyAlignment="1">
      <alignment horizontal="left"/>
    </xf>
    <xf numFmtId="0" fontId="26" fillId="5" borderId="2" xfId="0" applyFont="1" applyFill="1" applyBorder="1" applyAlignment="1">
      <alignment horizontal="left"/>
    </xf>
    <xf numFmtId="0" fontId="56" fillId="11" borderId="21" xfId="0" applyFont="1" applyFill="1" applyBorder="1" applyAlignment="1">
      <alignment horizontal="center"/>
    </xf>
    <xf numFmtId="0" fontId="56" fillId="11" borderId="22" xfId="0" applyFont="1" applyFill="1" applyBorder="1" applyAlignment="1">
      <alignment horizontal="center"/>
    </xf>
    <xf numFmtId="0" fontId="56" fillId="11" borderId="11" xfId="0" applyFont="1" applyFill="1" applyBorder="1" applyAlignment="1">
      <alignment horizontal="center"/>
    </xf>
    <xf numFmtId="0" fontId="56" fillId="11" borderId="10" xfId="0" applyFont="1" applyFill="1" applyBorder="1" applyAlignment="1">
      <alignment horizontal="center" vertical="center"/>
    </xf>
    <xf numFmtId="0" fontId="56" fillId="11" borderId="7" xfId="0" applyFont="1" applyFill="1" applyBorder="1" applyAlignment="1">
      <alignment horizontal="center" vertical="center"/>
    </xf>
    <xf numFmtId="0" fontId="56" fillId="11" borderId="2" xfId="0" applyFont="1" applyFill="1" applyBorder="1" applyAlignment="1">
      <alignment horizontal="center" vertical="center"/>
    </xf>
    <xf numFmtId="0" fontId="26" fillId="5" borderId="25" xfId="0" applyFont="1" applyFill="1" applyBorder="1" applyAlignment="1">
      <alignment horizontal="center" vertical="center" wrapText="1"/>
    </xf>
    <xf numFmtId="0" fontId="26" fillId="5" borderId="28" xfId="0" applyFont="1" applyFill="1" applyBorder="1" applyAlignment="1">
      <alignment horizontal="center" vertical="center" wrapText="1"/>
    </xf>
    <xf numFmtId="0" fontId="35" fillId="5" borderId="16"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9" fillId="5" borderId="19"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5" borderId="15" xfId="0" applyFont="1" applyFill="1" applyBorder="1" applyAlignment="1">
      <alignment horizontal="left" vertical="top" wrapText="1"/>
    </xf>
    <xf numFmtId="0" fontId="8" fillId="5" borderId="37" xfId="0" applyFont="1" applyFill="1" applyBorder="1" applyAlignment="1">
      <alignment horizontal="left"/>
    </xf>
    <xf numFmtId="0" fontId="8" fillId="5" borderId="57" xfId="0" applyFont="1" applyFill="1" applyBorder="1" applyAlignment="1">
      <alignment horizontal="left"/>
    </xf>
    <xf numFmtId="0" fontId="8" fillId="5" borderId="5" xfId="0" applyFont="1" applyFill="1" applyBorder="1" applyAlignment="1">
      <alignment horizontal="left"/>
    </xf>
    <xf numFmtId="0" fontId="8" fillId="5" borderId="1"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48" fillId="5" borderId="59" xfId="0" applyFont="1" applyFill="1" applyBorder="1" applyAlignment="1">
      <alignment horizontal="left"/>
    </xf>
    <xf numFmtId="0" fontId="48" fillId="5" borderId="33" xfId="0" applyFont="1" applyFill="1" applyBorder="1" applyAlignment="1">
      <alignment horizontal="left"/>
    </xf>
    <xf numFmtId="0" fontId="48" fillId="5" borderId="3" xfId="0" applyFont="1" applyFill="1" applyBorder="1" applyAlignment="1">
      <alignment horizontal="left"/>
    </xf>
    <xf numFmtId="0" fontId="20" fillId="10" borderId="41" xfId="0" applyFont="1" applyFill="1" applyBorder="1" applyAlignment="1">
      <alignment horizontal="center" vertical="center" wrapText="1"/>
    </xf>
    <xf numFmtId="0" fontId="20" fillId="10" borderId="42" xfId="0" applyFont="1" applyFill="1" applyBorder="1" applyAlignment="1">
      <alignment horizontal="center" vertical="center" wrapText="1"/>
    </xf>
    <xf numFmtId="0" fontId="20" fillId="11" borderId="21" xfId="0" applyFont="1" applyFill="1" applyBorder="1" applyAlignment="1">
      <alignment horizontal="center" wrapText="1"/>
    </xf>
    <xf numFmtId="0" fontId="20" fillId="11" borderId="22" xfId="0" applyFont="1" applyFill="1" applyBorder="1" applyAlignment="1">
      <alignment horizontal="center" wrapText="1"/>
    </xf>
    <xf numFmtId="0" fontId="20" fillId="11" borderId="11" xfId="0" applyFont="1" applyFill="1" applyBorder="1" applyAlignment="1">
      <alignment horizontal="center" wrapText="1"/>
    </xf>
    <xf numFmtId="0" fontId="8" fillId="5" borderId="10"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 fillId="11" borderId="59" xfId="0" applyFont="1" applyFill="1" applyBorder="1" applyAlignment="1">
      <alignment horizontal="center"/>
    </xf>
    <xf numFmtId="0" fontId="1" fillId="11" borderId="33" xfId="0" applyFont="1" applyFill="1" applyBorder="1" applyAlignment="1">
      <alignment horizontal="center"/>
    </xf>
    <xf numFmtId="0" fontId="1" fillId="0" borderId="16" xfId="0" applyFont="1" applyBorder="1" applyAlignment="1">
      <alignment horizontal="center" wrapText="1"/>
    </xf>
    <xf numFmtId="0" fontId="1" fillId="0" borderId="12" xfId="0" applyFont="1" applyBorder="1" applyAlignment="1">
      <alignment horizont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6"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11" borderId="16" xfId="0" applyFont="1" applyFill="1" applyBorder="1" applyAlignment="1">
      <alignment horizontal="center"/>
    </xf>
    <xf numFmtId="0" fontId="1" fillId="11" borderId="12" xfId="0" applyFont="1" applyFill="1" applyBorder="1" applyAlignment="1">
      <alignment horizontal="center"/>
    </xf>
    <xf numFmtId="0" fontId="1" fillId="11" borderId="13" xfId="0" applyFont="1" applyFill="1" applyBorder="1" applyAlignment="1">
      <alignment horizontal="center"/>
    </xf>
    <xf numFmtId="0" fontId="1" fillId="11" borderId="1" xfId="0" applyFont="1" applyFill="1" applyBorder="1" applyAlignment="1">
      <alignment horizontal="center"/>
    </xf>
    <xf numFmtId="0" fontId="1" fillId="2" borderId="4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40" xfId="0" applyFont="1" applyFill="1" applyBorder="1" applyAlignment="1">
      <alignment horizontal="center" vertical="center"/>
    </xf>
    <xf numFmtId="0" fontId="1" fillId="11" borderId="16"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0" fillId="10" borderId="14"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65" xfId="0" applyFill="1" applyBorder="1" applyAlignment="1">
      <alignment horizontal="center" vertical="center" wrapText="1"/>
    </xf>
    <xf numFmtId="0" fontId="0" fillId="10" borderId="36" xfId="0" applyFill="1" applyBorder="1" applyAlignment="1">
      <alignment horizontal="center" vertical="center" wrapText="1"/>
    </xf>
    <xf numFmtId="0" fontId="0" fillId="10" borderId="66" xfId="0" applyFill="1" applyBorder="1" applyAlignment="1">
      <alignment horizontal="center" vertical="center" wrapText="1"/>
    </xf>
    <xf numFmtId="0" fontId="0" fillId="10" borderId="67"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20" xfId="0" applyFill="1" applyBorder="1" applyAlignment="1">
      <alignment horizontal="center" vertical="center" wrapText="1"/>
    </xf>
    <xf numFmtId="0" fontId="1" fillId="10" borderId="31" xfId="0" applyFont="1" applyFill="1" applyBorder="1" applyAlignment="1">
      <alignment horizontal="center" vertical="center" wrapText="1"/>
    </xf>
    <xf numFmtId="0" fontId="1" fillId="10" borderId="60" xfId="0" applyFont="1" applyFill="1" applyBorder="1" applyAlignment="1">
      <alignment horizontal="center" vertical="center" wrapText="1"/>
    </xf>
    <xf numFmtId="0" fontId="62" fillId="5" borderId="0" xfId="0" applyFont="1" applyFill="1" applyAlignment="1">
      <alignment horizontal="center"/>
    </xf>
    <xf numFmtId="0" fontId="14" fillId="13" borderId="17" xfId="0" applyFont="1" applyFill="1" applyBorder="1" applyAlignment="1">
      <alignment horizontal="center"/>
    </xf>
    <xf numFmtId="0" fontId="14" fillId="13" borderId="1" xfId="0" applyFont="1" applyFill="1" applyBorder="1" applyAlignment="1">
      <alignment horizontal="center"/>
    </xf>
    <xf numFmtId="0" fontId="14" fillId="13" borderId="18" xfId="0" applyFont="1" applyFill="1" applyBorder="1" applyAlignment="1">
      <alignment horizontal="center"/>
    </xf>
    <xf numFmtId="0" fontId="14" fillId="11" borderId="16" xfId="0" applyFont="1" applyFill="1" applyBorder="1" applyAlignment="1">
      <alignment horizontal="center"/>
    </xf>
    <xf numFmtId="0" fontId="14" fillId="11" borderId="12" xfId="0" applyFont="1" applyFill="1" applyBorder="1" applyAlignment="1">
      <alignment horizontal="center"/>
    </xf>
    <xf numFmtId="0" fontId="14" fillId="11" borderId="13" xfId="0" applyFont="1" applyFill="1" applyBorder="1" applyAlignment="1">
      <alignment horizontal="center"/>
    </xf>
    <xf numFmtId="0" fontId="14" fillId="13" borderId="16" xfId="0" applyFont="1" applyFill="1" applyBorder="1" applyAlignment="1">
      <alignment horizontal="center"/>
    </xf>
    <xf numFmtId="0" fontId="14" fillId="13" borderId="12" xfId="0" applyFont="1" applyFill="1" applyBorder="1" applyAlignment="1">
      <alignment horizontal="center"/>
    </xf>
    <xf numFmtId="0" fontId="14" fillId="13" borderId="13" xfId="0" applyFont="1" applyFill="1" applyBorder="1" applyAlignment="1">
      <alignment horizont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4" fillId="14" borderId="17" xfId="0" applyFont="1" applyFill="1" applyBorder="1" applyAlignment="1">
      <alignment horizontal="center"/>
    </xf>
    <xf numFmtId="0" fontId="14" fillId="14" borderId="1" xfId="0" applyFont="1" applyFill="1" applyBorder="1" applyAlignment="1">
      <alignment horizontal="center"/>
    </xf>
    <xf numFmtId="0" fontId="14" fillId="14" borderId="18" xfId="0" applyFont="1" applyFill="1" applyBorder="1" applyAlignment="1">
      <alignment horizontal="center"/>
    </xf>
    <xf numFmtId="0" fontId="0" fillId="10" borderId="1" xfId="0" applyFill="1" applyBorder="1" applyAlignment="1">
      <alignment horizontal="center" vertical="center" wrapText="1"/>
    </xf>
    <xf numFmtId="0" fontId="0" fillId="10" borderId="19" xfId="0" applyFill="1" applyBorder="1" applyAlignment="1">
      <alignment horizontal="center" vertical="center" wrapText="1"/>
    </xf>
    <xf numFmtId="0" fontId="14" fillId="6" borderId="17" xfId="0" applyFont="1" applyFill="1" applyBorder="1" applyAlignment="1">
      <alignment horizontal="center"/>
    </xf>
    <xf numFmtId="0" fontId="14" fillId="6" borderId="1" xfId="0" applyFont="1" applyFill="1" applyBorder="1" applyAlignment="1">
      <alignment horizontal="center"/>
    </xf>
    <xf numFmtId="0" fontId="14" fillId="6" borderId="18" xfId="0" applyFont="1" applyFill="1" applyBorder="1" applyAlignment="1">
      <alignment horizontal="center"/>
    </xf>
    <xf numFmtId="0" fontId="14" fillId="15" borderId="17" xfId="0" applyFont="1" applyFill="1" applyBorder="1" applyAlignment="1">
      <alignment horizontal="center"/>
    </xf>
    <xf numFmtId="0" fontId="14" fillId="15" borderId="1" xfId="0" applyFont="1" applyFill="1" applyBorder="1" applyAlignment="1">
      <alignment horizontal="center"/>
    </xf>
    <xf numFmtId="0" fontId="14" fillId="15" borderId="18" xfId="0" applyFont="1" applyFill="1" applyBorder="1" applyAlignment="1">
      <alignment horizontal="center"/>
    </xf>
    <xf numFmtId="0" fontId="3" fillId="3" borderId="1" xfId="0" applyFont="1" applyFill="1" applyBorder="1" applyAlignment="1">
      <alignment horizontal="left" vertical="top" wrapText="1"/>
    </xf>
    <xf numFmtId="0" fontId="0" fillId="0" borderId="31" xfId="0" applyBorder="1" applyAlignment="1">
      <alignment horizontal="center" vertical="center" textRotation="90" wrapText="1"/>
    </xf>
    <xf numFmtId="0" fontId="0" fillId="0" borderId="32" xfId="0" applyBorder="1" applyAlignment="1">
      <alignment horizontal="center" vertical="center" textRotation="90" wrapText="1"/>
    </xf>
    <xf numFmtId="0" fontId="0" fillId="0" borderId="23" xfId="0" applyBorder="1" applyAlignment="1">
      <alignment horizontal="center" vertical="center" textRotation="90" wrapText="1"/>
    </xf>
    <xf numFmtId="0" fontId="0" fillId="0" borderId="34" xfId="0" applyBorder="1" applyAlignment="1">
      <alignment horizontal="center" vertical="center" textRotation="90" wrapText="1"/>
    </xf>
    <xf numFmtId="0" fontId="3" fillId="3" borderId="25"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8" xfId="0" applyFont="1" applyFill="1" applyBorder="1" applyAlignment="1">
      <alignment horizontal="left" vertical="top" wrapText="1"/>
    </xf>
  </cellXfs>
  <cellStyles count="5">
    <cellStyle name="Hipervínculo" xfId="4" builtinId="8"/>
    <cellStyle name="Millares" xfId="3" builtinId="3"/>
    <cellStyle name="Millares [0]" xfId="1" builtinId="6"/>
    <cellStyle name="Normal" xfId="0" builtinId="0"/>
    <cellStyle name="Porcentaje" xfId="2" builtinId="5"/>
  </cellStyles>
  <dxfs count="44">
    <dxf>
      <font>
        <b/>
        <i val="0"/>
        <color theme="1"/>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color theme="1"/>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color theme="1"/>
      </font>
      <fill>
        <patternFill>
          <bgColor rgb="FFFF0000"/>
        </patternFill>
      </fill>
    </dxf>
    <dxf>
      <font>
        <b/>
        <i val="0"/>
      </font>
      <fill>
        <patternFill>
          <bgColor rgb="FF92D050"/>
        </patternFill>
      </fill>
    </dxf>
    <dxf>
      <font>
        <b/>
        <i val="0"/>
        <color theme="1"/>
      </font>
      <fill>
        <patternFill>
          <bgColor rgb="FFFF0000"/>
        </patternFill>
      </fill>
    </dxf>
    <dxf>
      <font>
        <b/>
        <i val="0"/>
      </font>
      <fill>
        <patternFill>
          <bgColor rgb="FF92D050"/>
        </patternFill>
      </fill>
    </dxf>
    <dxf>
      <font>
        <b/>
        <i val="0"/>
      </font>
      <fill>
        <patternFill>
          <bgColor rgb="FF92D050"/>
        </patternFill>
      </fill>
    </dxf>
    <dxf>
      <font>
        <b/>
        <i val="0"/>
        <color theme="1"/>
      </font>
      <fill>
        <patternFill>
          <bgColor rgb="FFFF0000"/>
        </patternFill>
      </fill>
    </dxf>
    <dxf>
      <font>
        <b/>
        <i val="0"/>
      </font>
      <fill>
        <patternFill>
          <bgColor rgb="FF92D050"/>
        </patternFill>
      </fill>
    </dxf>
    <dxf>
      <font>
        <b/>
        <i val="0"/>
      </font>
      <fill>
        <patternFill>
          <bgColor rgb="FF92D050"/>
        </patternFill>
      </fill>
    </dxf>
    <dxf>
      <font>
        <b/>
        <i val="0"/>
      </font>
      <fill>
        <patternFill>
          <bgColor rgb="FFFF0000"/>
        </patternFill>
      </fill>
    </dxf>
    <dxf>
      <font>
        <b/>
        <i val="0"/>
        <color auto="1"/>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color auto="1"/>
      </font>
      <fill>
        <patternFill>
          <bgColor rgb="FFFF0000"/>
        </patternFill>
      </fill>
    </dxf>
    <dxf>
      <font>
        <b/>
        <i val="0"/>
      </font>
      <fill>
        <patternFill>
          <bgColor rgb="FF92D050"/>
        </patternFill>
      </fill>
    </dxf>
    <dxf>
      <font>
        <b/>
        <i val="0"/>
        <color auto="1"/>
      </font>
      <fill>
        <patternFill>
          <bgColor rgb="FFFF0000"/>
        </patternFill>
      </fill>
    </dxf>
    <dxf>
      <font>
        <b/>
        <i val="0"/>
      </font>
      <fill>
        <patternFill>
          <bgColor rgb="FF92D050"/>
        </patternFill>
      </fill>
    </dxf>
    <dxf>
      <font>
        <color theme="0"/>
      </font>
    </dxf>
    <dxf>
      <font>
        <color rgb="FFFFFF00"/>
      </font>
      <fill>
        <patternFill>
          <bgColor rgb="FFFF0000"/>
        </patternFill>
      </fill>
    </dxf>
    <dxf>
      <font>
        <color rgb="FFFFFF00"/>
      </font>
      <fill>
        <patternFill>
          <bgColor rgb="FFFF0000"/>
        </patternFill>
      </fill>
    </dxf>
    <dxf>
      <font>
        <color theme="0"/>
      </font>
    </dxf>
    <dxf>
      <font>
        <color theme="0" tint="-4.9989318521683403E-2"/>
      </font>
    </dxf>
    <dxf>
      <font>
        <color theme="0"/>
      </font>
    </dxf>
    <dxf>
      <font>
        <color theme="0" tint="-4.9989318521683403E-2"/>
      </font>
    </dxf>
    <dxf>
      <fill>
        <patternFill>
          <bgColor rgb="FFFFFF00"/>
        </patternFill>
      </fill>
    </dxf>
    <dxf>
      <fill>
        <patternFill>
          <bgColor rgb="FFFFFF00"/>
        </patternFill>
      </fill>
    </dxf>
    <dxf>
      <font>
        <color theme="1"/>
      </font>
      <fill>
        <patternFill>
          <bgColor theme="9" tint="0.59996337778862885"/>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00"/>
      <color rgb="FFFFFFFF"/>
      <color rgb="FFFF0000"/>
      <color rgb="FFFF99FF"/>
      <color rgb="FF00CCFF"/>
      <color rgb="FFEFB3EF"/>
      <color rgb="FF99FF99"/>
      <color rgb="FF00CC66"/>
      <color rgb="FFFFD44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LAGUICIDAS\ERA\METODOLOGIA\2018%20ERA%20general%20mod%2020181115%20foc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sheetName val="Patrón de uso"/>
      <sheetName val="PELIGROSIDAD"/>
      <sheetName val="acuáticos"/>
      <sheetName val="aves"/>
      <sheetName val="abejas"/>
      <sheetName val="lombrices"/>
      <sheetName val="RESULTADOS"/>
      <sheetName val="CULTIVOS"/>
      <sheetName val="cultivos focus"/>
      <sheetName val="grupos av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watch?v=BCss2QMSlM4&amp;t=77s" TargetMode="External"/><Relationship Id="rId1" Type="http://schemas.openxmlformats.org/officeDocument/2006/relationships/hyperlink" Target="https://www.youtube.com/watch?v=5nb84p2wX-c"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C:\Users\tespinoza\Downloads\Gu&#237;a%20de%20uso%20de%20la%20herramienta%20de%20c&#225;lculo%20de%20ERA-MINAE%2014-10-2024.pptx"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C000"/>
  </sheetPr>
  <dimension ref="A1:AZ499"/>
  <sheetViews>
    <sheetView zoomScaleNormal="100" workbookViewId="0">
      <selection activeCell="C11" sqref="C11"/>
    </sheetView>
  </sheetViews>
  <sheetFormatPr baseColWidth="10" defaultColWidth="0" defaultRowHeight="15" zeroHeight="1"/>
  <cols>
    <col min="1" max="1" width="64.85546875" style="353" customWidth="1"/>
    <col min="2" max="2" width="22.7109375" style="353" customWidth="1"/>
    <col min="3" max="3" width="11.42578125" style="367" customWidth="1"/>
    <col min="4" max="4" width="11.42578125" style="367" hidden="1" customWidth="1"/>
    <col min="5" max="6" width="11.42578125" style="352" hidden="1" customWidth="1"/>
    <col min="7" max="7" width="23.85546875" style="352" hidden="1" customWidth="1"/>
    <col min="8" max="8" width="19.28515625" style="352" hidden="1" customWidth="1"/>
    <col min="9" max="52" width="0" style="352" hidden="1" customWidth="1"/>
    <col min="53" max="16384" width="11.42578125" style="353" hidden="1"/>
  </cols>
  <sheetData>
    <row r="1" spans="1:9" ht="21.75" customHeight="1" thickBot="1">
      <c r="A1" s="513" t="s">
        <v>0</v>
      </c>
      <c r="B1" s="514"/>
      <c r="C1" s="65"/>
      <c r="D1" s="65"/>
    </row>
    <row r="2" spans="1:9" ht="17.25" customHeight="1">
      <c r="A2" s="368" t="s">
        <v>1</v>
      </c>
      <c r="B2" s="55"/>
      <c r="C2" s="65"/>
      <c r="D2" s="65"/>
    </row>
    <row r="3" spans="1:9" ht="17.25" customHeight="1">
      <c r="A3" s="368" t="s">
        <v>2</v>
      </c>
      <c r="B3" s="56"/>
      <c r="C3" s="65"/>
      <c r="D3" s="65"/>
    </row>
    <row r="4" spans="1:9" ht="17.25" customHeight="1">
      <c r="A4" s="368" t="s">
        <v>3</v>
      </c>
      <c r="B4" s="56"/>
      <c r="C4" s="65"/>
      <c r="D4" s="65"/>
    </row>
    <row r="5" spans="1:9" ht="17.25" customHeight="1">
      <c r="A5" s="368" t="s">
        <v>4</v>
      </c>
      <c r="B5" s="57" t="s">
        <v>14</v>
      </c>
      <c r="C5" s="65"/>
      <c r="D5" s="65"/>
    </row>
    <row r="6" spans="1:9" ht="17.25" customHeight="1">
      <c r="A6" s="368" t="str">
        <f>CONCATENATE("Nombre del ",B5," &gt;&gt;&gt;")</f>
        <v>Nombre del Metabolito &gt;&gt;&gt;</v>
      </c>
      <c r="B6" s="56"/>
      <c r="C6" s="65"/>
      <c r="D6" s="65"/>
    </row>
    <row r="7" spans="1:9" ht="17.25" customHeight="1">
      <c r="A7" s="368" t="s">
        <v>6</v>
      </c>
      <c r="B7" s="57" t="s">
        <v>12</v>
      </c>
      <c r="C7" s="65"/>
      <c r="D7" s="65"/>
    </row>
    <row r="8" spans="1:9" ht="17.25" customHeight="1">
      <c r="A8" s="368" t="str">
        <f>IF(B7=F12,G12,G13)</f>
        <v>Concentración (g IA/kg)</v>
      </c>
      <c r="B8" s="58"/>
      <c r="C8" s="354" t="str">
        <f>IF(B5="IAGT"," ","&lt;&lt; Campo obligatorio")</f>
        <v>&lt;&lt; Campo obligatorio</v>
      </c>
      <c r="D8" s="65"/>
    </row>
    <row r="9" spans="1:9" s="356" customFormat="1" ht="15.75" thickBot="1">
      <c r="A9" s="369" t="str">
        <f>IF(B5="IAGT"," ",CONCATENATE("Concentración del metabolito ",B6," ( % del IAGT ",B4,")"))</f>
        <v>Concentración del metabolito  ( % del IAGT )</v>
      </c>
      <c r="B9" s="59"/>
      <c r="C9" s="354"/>
      <c r="D9" s="65"/>
      <c r="E9" s="352"/>
      <c r="F9" s="352"/>
      <c r="G9" s="355"/>
      <c r="H9" s="355"/>
      <c r="I9" s="352"/>
    </row>
    <row r="10" spans="1:9" s="356" customFormat="1">
      <c r="C10" s="65"/>
      <c r="D10" s="65"/>
      <c r="E10" s="352"/>
      <c r="F10" s="357" t="s">
        <v>8</v>
      </c>
      <c r="G10" s="358"/>
      <c r="H10" s="358"/>
      <c r="I10" s="352"/>
    </row>
    <row r="11" spans="1:9" s="356" customFormat="1">
      <c r="C11" s="65"/>
      <c r="D11" s="65"/>
      <c r="E11" s="352"/>
      <c r="F11" s="359" t="s">
        <v>9</v>
      </c>
      <c r="G11" s="360" t="s">
        <v>10</v>
      </c>
      <c r="H11" s="361" t="s">
        <v>11</v>
      </c>
      <c r="I11" s="352"/>
    </row>
    <row r="12" spans="1:9" s="356" customFormat="1" hidden="1">
      <c r="C12" s="65"/>
      <c r="D12" s="65"/>
      <c r="E12" s="352"/>
      <c r="F12" s="362" t="s">
        <v>7</v>
      </c>
      <c r="G12" s="363" t="s">
        <v>392</v>
      </c>
      <c r="H12" s="364" t="s">
        <v>5</v>
      </c>
      <c r="I12" s="352"/>
    </row>
    <row r="13" spans="1:9" s="356" customFormat="1" hidden="1">
      <c r="C13" s="65"/>
      <c r="D13" s="65"/>
      <c r="E13" s="352"/>
      <c r="F13" s="362" t="s">
        <v>12</v>
      </c>
      <c r="G13" s="363" t="s">
        <v>13</v>
      </c>
      <c r="H13" s="364" t="s">
        <v>14</v>
      </c>
      <c r="I13" s="352"/>
    </row>
    <row r="14" spans="1:9" s="356" customFormat="1" hidden="1">
      <c r="C14" s="65"/>
      <c r="D14" s="65"/>
      <c r="E14" s="352"/>
      <c r="F14" s="352" t="s">
        <v>15</v>
      </c>
      <c r="G14" s="352"/>
      <c r="H14" s="364"/>
      <c r="I14" s="352"/>
    </row>
    <row r="15" spans="1:9" s="356" customFormat="1" hidden="1">
      <c r="C15" s="65"/>
      <c r="D15" s="65"/>
      <c r="E15" s="352"/>
      <c r="F15" s="357" t="s">
        <v>437</v>
      </c>
      <c r="G15" s="352"/>
      <c r="H15" s="355"/>
      <c r="I15" s="352"/>
    </row>
    <row r="16" spans="1:9" s="356" customFormat="1" hidden="1">
      <c r="C16" s="65"/>
      <c r="D16" s="65"/>
      <c r="E16" s="352"/>
      <c r="F16" s="357" t="s">
        <v>438</v>
      </c>
      <c r="G16" s="352"/>
      <c r="H16" s="355"/>
      <c r="I16" s="352"/>
    </row>
    <row r="17" spans="1:9" s="356" customFormat="1" hidden="1">
      <c r="C17" s="65"/>
      <c r="D17" s="65"/>
      <c r="E17" s="352"/>
      <c r="F17" s="352"/>
      <c r="G17" s="352"/>
      <c r="H17" s="352"/>
      <c r="I17" s="352"/>
    </row>
    <row r="18" spans="1:9" s="356" customFormat="1" hidden="1">
      <c r="C18" s="65"/>
      <c r="D18" s="65"/>
      <c r="E18" s="352"/>
      <c r="F18" s="352"/>
      <c r="G18" s="352"/>
      <c r="H18" s="352"/>
      <c r="I18" s="352"/>
    </row>
    <row r="19" spans="1:9" s="356" customFormat="1" hidden="1">
      <c r="C19" s="65"/>
      <c r="D19" s="65"/>
      <c r="E19" s="352"/>
      <c r="F19" s="352"/>
      <c r="G19" s="352"/>
      <c r="H19" s="352"/>
      <c r="I19" s="352"/>
    </row>
    <row r="20" spans="1:9" s="356" customFormat="1" hidden="1">
      <c r="C20" s="65"/>
      <c r="D20" s="65"/>
      <c r="E20" s="352"/>
      <c r="F20" s="352"/>
      <c r="G20" s="352"/>
      <c r="H20" s="352"/>
      <c r="I20" s="352"/>
    </row>
    <row r="21" spans="1:9" s="356" customFormat="1" hidden="1">
      <c r="C21" s="65"/>
      <c r="D21" s="65"/>
      <c r="E21" s="352"/>
      <c r="F21" s="352"/>
      <c r="G21" s="352"/>
      <c r="H21" s="352"/>
    </row>
    <row r="22" spans="1:9" s="356" customFormat="1" hidden="1">
      <c r="C22" s="65"/>
      <c r="D22" s="65"/>
      <c r="E22" s="352"/>
      <c r="F22" s="352"/>
      <c r="G22" s="352"/>
      <c r="H22" s="352"/>
    </row>
    <row r="23" spans="1:9" s="356" customFormat="1" hidden="1">
      <c r="C23" s="65"/>
      <c r="D23" s="65"/>
      <c r="E23" s="352"/>
      <c r="F23" s="352"/>
      <c r="G23" s="352"/>
      <c r="H23" s="352"/>
    </row>
    <row r="24" spans="1:9" s="356" customFormat="1" hidden="1">
      <c r="C24" s="65"/>
      <c r="D24" s="65"/>
      <c r="E24" s="352"/>
      <c r="F24" s="352"/>
      <c r="G24" s="352"/>
      <c r="H24" s="352"/>
    </row>
    <row r="25" spans="1:9" s="356" customFormat="1" hidden="1">
      <c r="A25" s="356" t="s">
        <v>16</v>
      </c>
      <c r="C25" s="65"/>
      <c r="D25" s="65"/>
      <c r="E25" s="352"/>
      <c r="F25" s="352"/>
      <c r="G25" s="352"/>
      <c r="H25" s="352"/>
    </row>
    <row r="26" spans="1:9" s="356" customFormat="1" hidden="1">
      <c r="A26" s="365" t="s">
        <v>17</v>
      </c>
      <c r="C26" s="65"/>
      <c r="D26" s="65"/>
      <c r="E26" s="352"/>
      <c r="F26" s="352"/>
      <c r="G26" s="352"/>
      <c r="H26" s="352"/>
    </row>
    <row r="27" spans="1:9" s="356" customFormat="1" hidden="1">
      <c r="C27" s="65"/>
      <c r="D27" s="65"/>
      <c r="E27" s="352"/>
      <c r="F27" s="352"/>
      <c r="G27" s="352"/>
      <c r="H27" s="352"/>
    </row>
    <row r="28" spans="1:9" s="352" customFormat="1" hidden="1">
      <c r="A28" s="366" t="s">
        <v>18</v>
      </c>
      <c r="C28" s="65"/>
      <c r="D28" s="65"/>
    </row>
    <row r="29" spans="1:9" s="352" customFormat="1" hidden="1">
      <c r="C29" s="65"/>
      <c r="D29" s="65"/>
    </row>
    <row r="30" spans="1:9" s="352" customFormat="1" hidden="1">
      <c r="C30" s="65"/>
      <c r="D30" s="65"/>
    </row>
    <row r="31" spans="1:9" s="352" customFormat="1" hidden="1">
      <c r="C31" s="65"/>
      <c r="D31" s="65"/>
    </row>
    <row r="32" spans="1:9" s="352" customFormat="1" hidden="1">
      <c r="C32" s="65"/>
      <c r="D32" s="65"/>
    </row>
    <row r="33" spans="3:4" s="352" customFormat="1" hidden="1">
      <c r="C33" s="65"/>
      <c r="D33" s="65"/>
    </row>
    <row r="34" spans="3:4" s="352" customFormat="1" hidden="1">
      <c r="C34" s="65"/>
      <c r="D34" s="65"/>
    </row>
    <row r="35" spans="3:4" s="352" customFormat="1" hidden="1">
      <c r="C35" s="65"/>
      <c r="D35" s="65"/>
    </row>
    <row r="36" spans="3:4" s="352" customFormat="1" hidden="1">
      <c r="C36" s="65"/>
      <c r="D36" s="65"/>
    </row>
    <row r="37" spans="3:4" s="352" customFormat="1" hidden="1">
      <c r="C37" s="65"/>
      <c r="D37" s="65"/>
    </row>
    <row r="38" spans="3:4" s="352" customFormat="1" hidden="1">
      <c r="C38" s="65"/>
      <c r="D38" s="65"/>
    </row>
    <row r="39" spans="3:4" s="352" customFormat="1" hidden="1">
      <c r="C39" s="65"/>
      <c r="D39" s="65"/>
    </row>
    <row r="40" spans="3:4" s="352" customFormat="1" hidden="1">
      <c r="C40" s="65"/>
      <c r="D40" s="65"/>
    </row>
    <row r="41" spans="3:4" s="352" customFormat="1" hidden="1">
      <c r="C41" s="65"/>
      <c r="D41" s="65"/>
    </row>
    <row r="42" spans="3:4" s="352" customFormat="1" hidden="1">
      <c r="C42" s="65"/>
      <c r="D42" s="65"/>
    </row>
    <row r="43" spans="3:4" s="352" customFormat="1" hidden="1">
      <c r="C43" s="65"/>
      <c r="D43" s="65"/>
    </row>
    <row r="44" spans="3:4" s="352" customFormat="1" hidden="1">
      <c r="C44" s="65"/>
      <c r="D44" s="65"/>
    </row>
    <row r="45" spans="3:4" s="352" customFormat="1" hidden="1">
      <c r="C45" s="65"/>
      <c r="D45" s="65"/>
    </row>
    <row r="46" spans="3:4" s="352" customFormat="1" hidden="1">
      <c r="C46" s="65"/>
      <c r="D46" s="65"/>
    </row>
    <row r="47" spans="3:4" s="352" customFormat="1" hidden="1">
      <c r="C47" s="65"/>
      <c r="D47" s="65"/>
    </row>
    <row r="48" spans="3:4" s="352" customFormat="1" hidden="1">
      <c r="C48" s="65"/>
      <c r="D48" s="65"/>
    </row>
    <row r="49" spans="3:4" s="352" customFormat="1" hidden="1">
      <c r="C49" s="65"/>
      <c r="D49" s="65"/>
    </row>
    <row r="50" spans="3:4" s="352" customFormat="1" hidden="1">
      <c r="C50" s="65"/>
      <c r="D50" s="65"/>
    </row>
    <row r="51" spans="3:4" s="352" customFormat="1" hidden="1">
      <c r="C51" s="65"/>
      <c r="D51" s="65"/>
    </row>
    <row r="52" spans="3:4" s="352" customFormat="1" hidden="1">
      <c r="C52" s="65"/>
      <c r="D52" s="65"/>
    </row>
    <row r="53" spans="3:4" s="352" customFormat="1" hidden="1">
      <c r="C53" s="65"/>
      <c r="D53" s="65"/>
    </row>
    <row r="54" spans="3:4" s="352" customFormat="1" hidden="1">
      <c r="C54" s="65"/>
      <c r="D54" s="65"/>
    </row>
    <row r="55" spans="3:4" s="352" customFormat="1" hidden="1">
      <c r="C55" s="65"/>
      <c r="D55" s="65"/>
    </row>
    <row r="56" spans="3:4" s="352" customFormat="1" hidden="1">
      <c r="C56" s="65"/>
      <c r="D56" s="65"/>
    </row>
    <row r="57" spans="3:4" s="352" customFormat="1" hidden="1">
      <c r="C57" s="65"/>
      <c r="D57" s="65"/>
    </row>
    <row r="58" spans="3:4" s="352" customFormat="1" hidden="1">
      <c r="C58" s="65"/>
      <c r="D58" s="65"/>
    </row>
    <row r="59" spans="3:4" s="352" customFormat="1" hidden="1">
      <c r="C59" s="65"/>
      <c r="D59" s="65"/>
    </row>
    <row r="60" spans="3:4" s="352" customFormat="1" hidden="1">
      <c r="C60" s="65"/>
      <c r="D60" s="65"/>
    </row>
    <row r="61" spans="3:4" s="352" customFormat="1" hidden="1">
      <c r="C61" s="65"/>
      <c r="D61" s="65"/>
    </row>
    <row r="62" spans="3:4" s="352" customFormat="1" hidden="1">
      <c r="C62" s="65"/>
      <c r="D62" s="65"/>
    </row>
    <row r="63" spans="3:4" s="352" customFormat="1" hidden="1">
      <c r="C63" s="65"/>
      <c r="D63" s="65"/>
    </row>
    <row r="64" spans="3:4" s="352" customFormat="1" hidden="1">
      <c r="C64" s="65"/>
      <c r="D64" s="65"/>
    </row>
    <row r="65" spans="3:4" s="352" customFormat="1" hidden="1">
      <c r="C65" s="65"/>
      <c r="D65" s="65"/>
    </row>
    <row r="66" spans="3:4" s="352" customFormat="1" hidden="1">
      <c r="C66" s="65"/>
      <c r="D66" s="65"/>
    </row>
    <row r="67" spans="3:4" s="352" customFormat="1" hidden="1">
      <c r="C67" s="65"/>
      <c r="D67" s="65"/>
    </row>
    <row r="68" spans="3:4" s="352" customFormat="1" hidden="1">
      <c r="C68" s="65"/>
      <c r="D68" s="65"/>
    </row>
    <row r="69" spans="3:4" s="352" customFormat="1" hidden="1">
      <c r="C69" s="65"/>
      <c r="D69" s="65"/>
    </row>
    <row r="70" spans="3:4" s="352" customFormat="1" hidden="1">
      <c r="C70" s="65"/>
      <c r="D70" s="65"/>
    </row>
    <row r="71" spans="3:4" s="352" customFormat="1" hidden="1">
      <c r="C71" s="65"/>
      <c r="D71" s="65"/>
    </row>
    <row r="72" spans="3:4" s="352" customFormat="1" hidden="1">
      <c r="C72" s="65"/>
      <c r="D72" s="65"/>
    </row>
    <row r="73" spans="3:4" s="352" customFormat="1" hidden="1">
      <c r="C73" s="65"/>
      <c r="D73" s="65"/>
    </row>
    <row r="74" spans="3:4" s="352" customFormat="1" hidden="1">
      <c r="C74" s="65"/>
      <c r="D74" s="65"/>
    </row>
    <row r="75" spans="3:4" s="352" customFormat="1" hidden="1">
      <c r="C75" s="65"/>
      <c r="D75" s="65"/>
    </row>
    <row r="76" spans="3:4" s="352" customFormat="1" hidden="1">
      <c r="C76" s="65"/>
      <c r="D76" s="65"/>
    </row>
    <row r="77" spans="3:4" s="352" customFormat="1" hidden="1">
      <c r="C77" s="65"/>
      <c r="D77" s="65"/>
    </row>
    <row r="78" spans="3:4" s="352" customFormat="1" hidden="1">
      <c r="C78" s="65"/>
      <c r="D78" s="65"/>
    </row>
    <row r="79" spans="3:4" s="352" customFormat="1" hidden="1">
      <c r="C79" s="65"/>
      <c r="D79" s="65"/>
    </row>
    <row r="80" spans="3:4" s="352" customFormat="1" hidden="1">
      <c r="C80" s="65"/>
      <c r="D80" s="65"/>
    </row>
    <row r="81" spans="3:4" s="352" customFormat="1" hidden="1">
      <c r="C81" s="65"/>
      <c r="D81" s="65"/>
    </row>
    <row r="82" spans="3:4" s="352" customFormat="1" hidden="1">
      <c r="C82" s="65"/>
      <c r="D82" s="65"/>
    </row>
    <row r="83" spans="3:4" s="352" customFormat="1" hidden="1">
      <c r="C83" s="65"/>
      <c r="D83" s="65"/>
    </row>
    <row r="84" spans="3:4" s="352" customFormat="1" hidden="1">
      <c r="C84" s="65"/>
      <c r="D84" s="65"/>
    </row>
    <row r="85" spans="3:4" s="352" customFormat="1" hidden="1">
      <c r="C85" s="65"/>
      <c r="D85" s="65"/>
    </row>
    <row r="86" spans="3:4" s="352" customFormat="1" hidden="1">
      <c r="C86" s="65"/>
      <c r="D86" s="65"/>
    </row>
    <row r="87" spans="3:4" s="352" customFormat="1" hidden="1">
      <c r="C87" s="65"/>
      <c r="D87" s="65"/>
    </row>
    <row r="88" spans="3:4" s="352" customFormat="1" hidden="1">
      <c r="C88" s="65"/>
      <c r="D88" s="65"/>
    </row>
    <row r="89" spans="3:4" s="352" customFormat="1" hidden="1">
      <c r="C89" s="65"/>
      <c r="D89" s="65"/>
    </row>
    <row r="90" spans="3:4" s="352" customFormat="1" hidden="1">
      <c r="C90" s="65"/>
      <c r="D90" s="65"/>
    </row>
    <row r="91" spans="3:4" s="352" customFormat="1" hidden="1">
      <c r="C91" s="65"/>
      <c r="D91" s="65"/>
    </row>
    <row r="92" spans="3:4" s="352" customFormat="1" hidden="1">
      <c r="C92" s="65"/>
      <c r="D92" s="65"/>
    </row>
    <row r="93" spans="3:4" s="352" customFormat="1" hidden="1">
      <c r="C93" s="65"/>
      <c r="D93" s="65"/>
    </row>
    <row r="94" spans="3:4" s="352" customFormat="1" hidden="1">
      <c r="C94" s="65"/>
      <c r="D94" s="65"/>
    </row>
    <row r="95" spans="3:4" s="352" customFormat="1" hidden="1">
      <c r="C95" s="65"/>
      <c r="D95" s="65"/>
    </row>
    <row r="96" spans="3:4" s="352" customFormat="1" hidden="1">
      <c r="C96" s="65"/>
      <c r="D96" s="65"/>
    </row>
    <row r="97" spans="3:4" s="352" customFormat="1" hidden="1">
      <c r="C97" s="65"/>
      <c r="D97" s="65"/>
    </row>
    <row r="98" spans="3:4" s="352" customFormat="1" hidden="1">
      <c r="C98" s="65"/>
      <c r="D98" s="65"/>
    </row>
    <row r="99" spans="3:4" s="352" customFormat="1" hidden="1">
      <c r="C99" s="65"/>
      <c r="D99" s="65"/>
    </row>
    <row r="100" spans="3:4" s="352" customFormat="1" hidden="1">
      <c r="C100" s="65"/>
      <c r="D100" s="65"/>
    </row>
    <row r="101" spans="3:4" s="352" customFormat="1" hidden="1">
      <c r="C101" s="65"/>
      <c r="D101" s="65"/>
    </row>
    <row r="102" spans="3:4" s="352" customFormat="1" hidden="1">
      <c r="C102" s="65"/>
      <c r="D102" s="65"/>
    </row>
    <row r="103" spans="3:4" s="352" customFormat="1" hidden="1">
      <c r="C103" s="65"/>
      <c r="D103" s="65"/>
    </row>
    <row r="104" spans="3:4" s="352" customFormat="1" hidden="1">
      <c r="C104" s="65"/>
      <c r="D104" s="65"/>
    </row>
    <row r="105" spans="3:4" s="352" customFormat="1" hidden="1">
      <c r="C105" s="65"/>
      <c r="D105" s="65"/>
    </row>
    <row r="106" spans="3:4" s="352" customFormat="1" hidden="1">
      <c r="C106" s="65"/>
      <c r="D106" s="65"/>
    </row>
    <row r="107" spans="3:4" s="352" customFormat="1" hidden="1">
      <c r="C107" s="65"/>
      <c r="D107" s="65"/>
    </row>
    <row r="108" spans="3:4" s="352" customFormat="1" hidden="1">
      <c r="C108" s="65"/>
      <c r="D108" s="65"/>
    </row>
    <row r="109" spans="3:4" s="352" customFormat="1" hidden="1">
      <c r="C109" s="65"/>
      <c r="D109" s="65"/>
    </row>
    <row r="110" spans="3:4" s="352" customFormat="1" hidden="1">
      <c r="C110" s="65"/>
      <c r="D110" s="65"/>
    </row>
    <row r="111" spans="3:4" s="352" customFormat="1" hidden="1">
      <c r="C111" s="65"/>
      <c r="D111" s="65"/>
    </row>
    <row r="112" spans="3:4" s="352" customFormat="1" hidden="1">
      <c r="C112" s="65"/>
      <c r="D112" s="65"/>
    </row>
    <row r="113" spans="3:4" s="352" customFormat="1" hidden="1">
      <c r="C113" s="65"/>
      <c r="D113" s="65"/>
    </row>
    <row r="114" spans="3:4" s="352" customFormat="1" hidden="1">
      <c r="C114" s="65"/>
      <c r="D114" s="65"/>
    </row>
    <row r="115" spans="3:4" s="352" customFormat="1" hidden="1">
      <c r="C115" s="65"/>
      <c r="D115" s="65"/>
    </row>
    <row r="116" spans="3:4" s="352" customFormat="1" hidden="1">
      <c r="C116" s="65"/>
      <c r="D116" s="65"/>
    </row>
    <row r="117" spans="3:4" s="352" customFormat="1" hidden="1">
      <c r="C117" s="65"/>
      <c r="D117" s="65"/>
    </row>
    <row r="118" spans="3:4" s="352" customFormat="1" hidden="1">
      <c r="C118" s="65"/>
      <c r="D118" s="65"/>
    </row>
    <row r="119" spans="3:4" s="352" customFormat="1" hidden="1">
      <c r="C119" s="65"/>
      <c r="D119" s="65"/>
    </row>
    <row r="120" spans="3:4" s="352" customFormat="1" hidden="1">
      <c r="C120" s="65"/>
      <c r="D120" s="65"/>
    </row>
    <row r="121" spans="3:4" s="352" customFormat="1" hidden="1">
      <c r="C121" s="65"/>
      <c r="D121" s="65"/>
    </row>
    <row r="122" spans="3:4" s="352" customFormat="1" hidden="1">
      <c r="C122" s="65"/>
      <c r="D122" s="65"/>
    </row>
    <row r="123" spans="3:4" s="352" customFormat="1" hidden="1">
      <c r="C123" s="65"/>
      <c r="D123" s="65"/>
    </row>
    <row r="124" spans="3:4" s="352" customFormat="1" hidden="1">
      <c r="C124" s="65"/>
      <c r="D124" s="65"/>
    </row>
    <row r="125" spans="3:4" s="352" customFormat="1" hidden="1">
      <c r="C125" s="65"/>
      <c r="D125" s="65"/>
    </row>
    <row r="126" spans="3:4" s="352" customFormat="1" hidden="1">
      <c r="C126" s="65"/>
      <c r="D126" s="65"/>
    </row>
    <row r="127" spans="3:4" s="352" customFormat="1" hidden="1">
      <c r="C127" s="65"/>
      <c r="D127" s="65"/>
    </row>
    <row r="128" spans="3:4" s="352" customFormat="1" hidden="1">
      <c r="C128" s="65"/>
      <c r="D128" s="65"/>
    </row>
    <row r="129" spans="3:4" s="352" customFormat="1" hidden="1">
      <c r="C129" s="65"/>
      <c r="D129" s="65"/>
    </row>
    <row r="130" spans="3:4" s="352" customFormat="1" hidden="1">
      <c r="C130" s="65"/>
      <c r="D130" s="65"/>
    </row>
    <row r="131" spans="3:4" s="352" customFormat="1" hidden="1">
      <c r="C131" s="65"/>
      <c r="D131" s="65"/>
    </row>
    <row r="132" spans="3:4" s="352" customFormat="1" hidden="1">
      <c r="C132" s="65"/>
      <c r="D132" s="65"/>
    </row>
    <row r="133" spans="3:4" s="352" customFormat="1" hidden="1">
      <c r="C133" s="65"/>
      <c r="D133" s="65"/>
    </row>
    <row r="134" spans="3:4" s="352" customFormat="1" hidden="1">
      <c r="C134" s="65"/>
      <c r="D134" s="65"/>
    </row>
    <row r="135" spans="3:4" s="352" customFormat="1" hidden="1">
      <c r="C135" s="65"/>
      <c r="D135" s="65"/>
    </row>
    <row r="136" spans="3:4" s="352" customFormat="1" hidden="1">
      <c r="C136" s="65"/>
      <c r="D136" s="65"/>
    </row>
    <row r="137" spans="3:4" s="352" customFormat="1" hidden="1">
      <c r="C137" s="65"/>
      <c r="D137" s="65"/>
    </row>
    <row r="138" spans="3:4" s="352" customFormat="1" hidden="1">
      <c r="C138" s="65"/>
      <c r="D138" s="65"/>
    </row>
    <row r="139" spans="3:4" s="352" customFormat="1" hidden="1">
      <c r="C139" s="65"/>
      <c r="D139" s="65"/>
    </row>
    <row r="140" spans="3:4" s="352" customFormat="1" hidden="1">
      <c r="C140" s="65"/>
      <c r="D140" s="65"/>
    </row>
    <row r="141" spans="3:4" s="352" customFormat="1" hidden="1">
      <c r="C141" s="65"/>
      <c r="D141" s="65"/>
    </row>
    <row r="142" spans="3:4" s="352" customFormat="1" hidden="1">
      <c r="C142" s="65"/>
      <c r="D142" s="65"/>
    </row>
    <row r="143" spans="3:4" s="352" customFormat="1" hidden="1">
      <c r="C143" s="65"/>
      <c r="D143" s="65"/>
    </row>
    <row r="144" spans="3:4" s="352" customFormat="1" hidden="1">
      <c r="C144" s="65"/>
      <c r="D144" s="65"/>
    </row>
    <row r="145" spans="3:4" s="352" customFormat="1" hidden="1">
      <c r="C145" s="65"/>
      <c r="D145" s="65"/>
    </row>
    <row r="146" spans="3:4" s="352" customFormat="1" hidden="1">
      <c r="C146" s="65"/>
      <c r="D146" s="65"/>
    </row>
    <row r="147" spans="3:4" s="352" customFormat="1" hidden="1">
      <c r="C147" s="65"/>
      <c r="D147" s="65"/>
    </row>
    <row r="148" spans="3:4" s="352" customFormat="1" hidden="1">
      <c r="C148" s="65"/>
      <c r="D148" s="65"/>
    </row>
    <row r="149" spans="3:4" s="352" customFormat="1" hidden="1">
      <c r="C149" s="65"/>
      <c r="D149" s="65"/>
    </row>
    <row r="150" spans="3:4" s="352" customFormat="1" hidden="1">
      <c r="C150" s="65"/>
      <c r="D150" s="65"/>
    </row>
    <row r="151" spans="3:4" s="352" customFormat="1" hidden="1">
      <c r="C151" s="65"/>
      <c r="D151" s="65"/>
    </row>
    <row r="152" spans="3:4" s="352" customFormat="1" hidden="1">
      <c r="C152" s="65"/>
      <c r="D152" s="65"/>
    </row>
    <row r="153" spans="3:4" s="352" customFormat="1" hidden="1">
      <c r="C153" s="65"/>
      <c r="D153" s="65"/>
    </row>
    <row r="154" spans="3:4" s="352" customFormat="1" hidden="1">
      <c r="C154" s="65"/>
      <c r="D154" s="65"/>
    </row>
    <row r="155" spans="3:4" s="352" customFormat="1" hidden="1">
      <c r="C155" s="65"/>
      <c r="D155" s="65"/>
    </row>
    <row r="156" spans="3:4" s="352" customFormat="1" hidden="1">
      <c r="C156" s="65"/>
      <c r="D156" s="65"/>
    </row>
    <row r="157" spans="3:4" s="352" customFormat="1" hidden="1">
      <c r="C157" s="65"/>
      <c r="D157" s="65"/>
    </row>
    <row r="158" spans="3:4" s="352" customFormat="1" hidden="1">
      <c r="C158" s="65"/>
      <c r="D158" s="65"/>
    </row>
    <row r="159" spans="3:4" s="352" customFormat="1" hidden="1">
      <c r="C159" s="65"/>
      <c r="D159" s="65"/>
    </row>
    <row r="160" spans="3:4" s="352" customFormat="1" hidden="1">
      <c r="C160" s="65"/>
      <c r="D160" s="65"/>
    </row>
    <row r="161" spans="3:4" s="352" customFormat="1" hidden="1">
      <c r="C161" s="65"/>
      <c r="D161" s="65"/>
    </row>
    <row r="162" spans="3:4" s="352" customFormat="1" hidden="1">
      <c r="C162" s="65"/>
      <c r="D162" s="65"/>
    </row>
    <row r="163" spans="3:4" s="352" customFormat="1" hidden="1">
      <c r="C163" s="65"/>
      <c r="D163" s="65"/>
    </row>
    <row r="164" spans="3:4" s="352" customFormat="1" hidden="1">
      <c r="C164" s="65"/>
      <c r="D164" s="65"/>
    </row>
    <row r="165" spans="3:4" s="352" customFormat="1" hidden="1">
      <c r="C165" s="65"/>
      <c r="D165" s="65"/>
    </row>
    <row r="166" spans="3:4" s="352" customFormat="1" hidden="1">
      <c r="C166" s="65"/>
      <c r="D166" s="65"/>
    </row>
    <row r="167" spans="3:4" s="352" customFormat="1" hidden="1">
      <c r="C167" s="65"/>
      <c r="D167" s="65"/>
    </row>
    <row r="168" spans="3:4" s="352" customFormat="1" hidden="1">
      <c r="C168" s="65"/>
      <c r="D168" s="65"/>
    </row>
    <row r="169" spans="3:4" s="352" customFormat="1" hidden="1">
      <c r="C169" s="65"/>
      <c r="D169" s="65"/>
    </row>
    <row r="170" spans="3:4" s="352" customFormat="1" hidden="1">
      <c r="C170" s="65"/>
      <c r="D170" s="65"/>
    </row>
    <row r="171" spans="3:4" s="352" customFormat="1" hidden="1">
      <c r="C171" s="65"/>
      <c r="D171" s="65"/>
    </row>
    <row r="172" spans="3:4" s="352" customFormat="1" hidden="1">
      <c r="C172" s="65"/>
      <c r="D172" s="65"/>
    </row>
    <row r="173" spans="3:4" s="352" customFormat="1" hidden="1">
      <c r="C173" s="65"/>
      <c r="D173" s="65"/>
    </row>
    <row r="174" spans="3:4" s="352" customFormat="1" hidden="1">
      <c r="C174" s="65"/>
      <c r="D174" s="65"/>
    </row>
    <row r="175" spans="3:4" s="352" customFormat="1" hidden="1">
      <c r="C175" s="65"/>
      <c r="D175" s="65"/>
    </row>
    <row r="176" spans="3:4" s="352" customFormat="1" hidden="1">
      <c r="C176" s="65"/>
      <c r="D176" s="65"/>
    </row>
    <row r="177" spans="3:4" s="352" customFormat="1" hidden="1">
      <c r="C177" s="65"/>
      <c r="D177" s="65"/>
    </row>
    <row r="178" spans="3:4" s="352" customFormat="1" hidden="1">
      <c r="C178" s="65"/>
      <c r="D178" s="65"/>
    </row>
    <row r="179" spans="3:4" s="352" customFormat="1" hidden="1">
      <c r="C179" s="65"/>
      <c r="D179" s="65"/>
    </row>
    <row r="180" spans="3:4" s="352" customFormat="1" hidden="1">
      <c r="C180" s="65"/>
      <c r="D180" s="65"/>
    </row>
    <row r="181" spans="3:4" s="352" customFormat="1" hidden="1">
      <c r="C181" s="65"/>
      <c r="D181" s="65"/>
    </row>
    <row r="182" spans="3:4" s="352" customFormat="1" hidden="1">
      <c r="C182" s="65"/>
      <c r="D182" s="65"/>
    </row>
    <row r="183" spans="3:4" s="352" customFormat="1" hidden="1">
      <c r="C183" s="65"/>
      <c r="D183" s="65"/>
    </row>
    <row r="184" spans="3:4" s="352" customFormat="1" hidden="1">
      <c r="C184" s="65"/>
      <c r="D184" s="65"/>
    </row>
    <row r="185" spans="3:4" s="352" customFormat="1" hidden="1">
      <c r="C185" s="65"/>
      <c r="D185" s="65"/>
    </row>
    <row r="186" spans="3:4" s="352" customFormat="1" hidden="1">
      <c r="C186" s="65"/>
      <c r="D186" s="65"/>
    </row>
    <row r="187" spans="3:4" s="352" customFormat="1" hidden="1">
      <c r="C187" s="65"/>
      <c r="D187" s="65"/>
    </row>
    <row r="188" spans="3:4" s="352" customFormat="1" hidden="1">
      <c r="C188" s="65"/>
      <c r="D188" s="65"/>
    </row>
    <row r="189" spans="3:4" s="352" customFormat="1" hidden="1">
      <c r="C189" s="65"/>
      <c r="D189" s="65"/>
    </row>
    <row r="190" spans="3:4" s="352" customFormat="1" hidden="1">
      <c r="C190" s="65"/>
      <c r="D190" s="65"/>
    </row>
    <row r="191" spans="3:4" s="352" customFormat="1" hidden="1">
      <c r="C191" s="65"/>
      <c r="D191" s="65"/>
    </row>
    <row r="192" spans="3:4" s="352" customFormat="1" hidden="1">
      <c r="C192" s="65"/>
      <c r="D192" s="65"/>
    </row>
    <row r="193" spans="3:4" s="352" customFormat="1" hidden="1">
      <c r="C193" s="65"/>
      <c r="D193" s="65"/>
    </row>
    <row r="194" spans="3:4" s="352" customFormat="1" hidden="1">
      <c r="C194" s="65"/>
      <c r="D194" s="65"/>
    </row>
    <row r="195" spans="3:4" s="352" customFormat="1" hidden="1">
      <c r="C195" s="65"/>
      <c r="D195" s="65"/>
    </row>
    <row r="196" spans="3:4" s="352" customFormat="1" hidden="1">
      <c r="C196" s="65"/>
      <c r="D196" s="65"/>
    </row>
    <row r="197" spans="3:4" s="352" customFormat="1" hidden="1">
      <c r="C197" s="65"/>
      <c r="D197" s="65"/>
    </row>
    <row r="198" spans="3:4" s="352" customFormat="1" hidden="1">
      <c r="C198" s="65"/>
      <c r="D198" s="65"/>
    </row>
    <row r="199" spans="3:4" s="352" customFormat="1" hidden="1">
      <c r="C199" s="65"/>
      <c r="D199" s="65"/>
    </row>
    <row r="200" spans="3:4" s="352" customFormat="1" hidden="1">
      <c r="C200" s="65"/>
      <c r="D200" s="65"/>
    </row>
    <row r="201" spans="3:4" s="352" customFormat="1" hidden="1">
      <c r="C201" s="65"/>
      <c r="D201" s="65"/>
    </row>
    <row r="202" spans="3:4" s="352" customFormat="1" hidden="1">
      <c r="C202" s="65"/>
      <c r="D202" s="65"/>
    </row>
    <row r="203" spans="3:4" s="352" customFormat="1" hidden="1">
      <c r="C203" s="65"/>
      <c r="D203" s="65"/>
    </row>
    <row r="204" spans="3:4" s="352" customFormat="1" hidden="1">
      <c r="C204" s="65"/>
      <c r="D204" s="65"/>
    </row>
    <row r="205" spans="3:4" s="352" customFormat="1" hidden="1">
      <c r="C205" s="65"/>
      <c r="D205" s="65"/>
    </row>
    <row r="206" spans="3:4" s="352" customFormat="1" hidden="1">
      <c r="C206" s="65"/>
      <c r="D206" s="65"/>
    </row>
    <row r="207" spans="3:4" s="352" customFormat="1" hidden="1">
      <c r="C207" s="65"/>
      <c r="D207" s="65"/>
    </row>
    <row r="208" spans="3:4" s="352" customFormat="1" hidden="1">
      <c r="C208" s="65"/>
      <c r="D208" s="65"/>
    </row>
    <row r="209" spans="3:4" s="352" customFormat="1" hidden="1">
      <c r="C209" s="65"/>
      <c r="D209" s="65"/>
    </row>
    <row r="210" spans="3:4" s="352" customFormat="1" hidden="1">
      <c r="C210" s="65"/>
      <c r="D210" s="65"/>
    </row>
    <row r="211" spans="3:4" s="352" customFormat="1" hidden="1">
      <c r="C211" s="65"/>
      <c r="D211" s="65"/>
    </row>
    <row r="212" spans="3:4" s="352" customFormat="1" hidden="1">
      <c r="C212" s="65"/>
      <c r="D212" s="65"/>
    </row>
    <row r="213" spans="3:4" s="352" customFormat="1" hidden="1">
      <c r="C213" s="65"/>
      <c r="D213" s="65"/>
    </row>
    <row r="214" spans="3:4" s="352" customFormat="1" hidden="1">
      <c r="C214" s="65"/>
      <c r="D214" s="65"/>
    </row>
    <row r="215" spans="3:4" s="352" customFormat="1" hidden="1">
      <c r="C215" s="65"/>
      <c r="D215" s="65"/>
    </row>
    <row r="216" spans="3:4" s="352" customFormat="1" hidden="1">
      <c r="C216" s="65"/>
      <c r="D216" s="65"/>
    </row>
    <row r="217" spans="3:4" s="352" customFormat="1" hidden="1">
      <c r="C217" s="65"/>
      <c r="D217" s="65"/>
    </row>
    <row r="218" spans="3:4" s="352" customFormat="1" hidden="1">
      <c r="C218" s="65"/>
      <c r="D218" s="65"/>
    </row>
    <row r="219" spans="3:4" s="352" customFormat="1" hidden="1">
      <c r="C219" s="65"/>
      <c r="D219" s="65"/>
    </row>
    <row r="220" spans="3:4" s="352" customFormat="1" hidden="1">
      <c r="C220" s="65"/>
      <c r="D220" s="65"/>
    </row>
    <row r="221" spans="3:4" s="352" customFormat="1" hidden="1">
      <c r="C221" s="65"/>
      <c r="D221" s="65"/>
    </row>
    <row r="222" spans="3:4" s="352" customFormat="1" hidden="1">
      <c r="C222" s="65"/>
      <c r="D222" s="65"/>
    </row>
    <row r="223" spans="3:4" s="352" customFormat="1" hidden="1">
      <c r="C223" s="65"/>
      <c r="D223" s="65"/>
    </row>
    <row r="224" spans="3:4" s="352" customFormat="1" hidden="1">
      <c r="C224" s="65"/>
      <c r="D224" s="65"/>
    </row>
    <row r="225" spans="3:4" s="352" customFormat="1" hidden="1">
      <c r="C225" s="65"/>
      <c r="D225" s="65"/>
    </row>
    <row r="226" spans="3:4" s="352" customFormat="1" hidden="1">
      <c r="C226" s="65"/>
      <c r="D226" s="65"/>
    </row>
    <row r="227" spans="3:4" s="352" customFormat="1" hidden="1">
      <c r="C227" s="65"/>
      <c r="D227" s="65"/>
    </row>
    <row r="228" spans="3:4" s="352" customFormat="1" hidden="1">
      <c r="C228" s="65"/>
      <c r="D228" s="65"/>
    </row>
    <row r="229" spans="3:4" s="352" customFormat="1" hidden="1">
      <c r="C229" s="65"/>
      <c r="D229" s="65"/>
    </row>
    <row r="230" spans="3:4" s="352" customFormat="1" hidden="1">
      <c r="C230" s="65"/>
      <c r="D230" s="65"/>
    </row>
    <row r="231" spans="3:4" s="352" customFormat="1" hidden="1">
      <c r="C231" s="65"/>
      <c r="D231" s="65"/>
    </row>
    <row r="232" spans="3:4" s="352" customFormat="1" hidden="1">
      <c r="C232" s="65"/>
      <c r="D232" s="65"/>
    </row>
    <row r="233" spans="3:4" s="352" customFormat="1" hidden="1">
      <c r="C233" s="65"/>
      <c r="D233" s="65"/>
    </row>
    <row r="234" spans="3:4" s="352" customFormat="1" hidden="1">
      <c r="C234" s="65"/>
      <c r="D234" s="65"/>
    </row>
    <row r="235" spans="3:4" s="352" customFormat="1" hidden="1">
      <c r="C235" s="65"/>
      <c r="D235" s="65"/>
    </row>
    <row r="236" spans="3:4" s="352" customFormat="1" hidden="1">
      <c r="C236" s="65"/>
      <c r="D236" s="65"/>
    </row>
    <row r="237" spans="3:4" s="352" customFormat="1" hidden="1">
      <c r="C237" s="65"/>
      <c r="D237" s="65"/>
    </row>
    <row r="238" spans="3:4" s="352" customFormat="1" hidden="1">
      <c r="C238" s="65"/>
      <c r="D238" s="65"/>
    </row>
    <row r="239" spans="3:4" s="352" customFormat="1" hidden="1">
      <c r="C239" s="65"/>
      <c r="D239" s="65"/>
    </row>
    <row r="240" spans="3:4" s="352" customFormat="1" hidden="1">
      <c r="C240" s="65"/>
      <c r="D240" s="65"/>
    </row>
    <row r="241" spans="3:4" s="352" customFormat="1" hidden="1">
      <c r="C241" s="65"/>
      <c r="D241" s="65"/>
    </row>
    <row r="242" spans="3:4" s="352" customFormat="1" hidden="1">
      <c r="C242" s="65"/>
      <c r="D242" s="65"/>
    </row>
    <row r="243" spans="3:4" s="352" customFormat="1" hidden="1">
      <c r="C243" s="65"/>
      <c r="D243" s="65"/>
    </row>
    <row r="244" spans="3:4" s="352" customFormat="1" hidden="1">
      <c r="C244" s="65"/>
      <c r="D244" s="65"/>
    </row>
    <row r="245" spans="3:4" s="352" customFormat="1" hidden="1">
      <c r="C245" s="65"/>
      <c r="D245" s="65"/>
    </row>
    <row r="246" spans="3:4" s="352" customFormat="1" hidden="1">
      <c r="C246" s="65"/>
      <c r="D246" s="65"/>
    </row>
    <row r="247" spans="3:4" s="352" customFormat="1" hidden="1">
      <c r="C247" s="65"/>
      <c r="D247" s="65"/>
    </row>
    <row r="248" spans="3:4" s="352" customFormat="1" hidden="1">
      <c r="C248" s="65"/>
      <c r="D248" s="65"/>
    </row>
    <row r="249" spans="3:4" s="352" customFormat="1" hidden="1">
      <c r="C249" s="65"/>
      <c r="D249" s="65"/>
    </row>
    <row r="250" spans="3:4" s="352" customFormat="1" hidden="1">
      <c r="C250" s="65"/>
      <c r="D250" s="65"/>
    </row>
    <row r="251" spans="3:4" s="352" customFormat="1" hidden="1">
      <c r="C251" s="65"/>
      <c r="D251" s="65"/>
    </row>
    <row r="252" spans="3:4" s="352" customFormat="1" hidden="1">
      <c r="C252" s="65"/>
      <c r="D252" s="65"/>
    </row>
    <row r="253" spans="3:4" s="352" customFormat="1" hidden="1">
      <c r="C253" s="65"/>
      <c r="D253" s="65"/>
    </row>
    <row r="254" spans="3:4" s="352" customFormat="1" hidden="1">
      <c r="C254" s="65"/>
      <c r="D254" s="65"/>
    </row>
    <row r="255" spans="3:4" s="352" customFormat="1" hidden="1">
      <c r="C255" s="65"/>
      <c r="D255" s="65"/>
    </row>
    <row r="256" spans="3:4" s="352" customFormat="1" hidden="1">
      <c r="C256" s="65"/>
      <c r="D256" s="65"/>
    </row>
    <row r="257" spans="3:4" s="352" customFormat="1" hidden="1">
      <c r="C257" s="65"/>
      <c r="D257" s="65"/>
    </row>
    <row r="258" spans="3:4" s="352" customFormat="1" hidden="1">
      <c r="C258" s="65"/>
      <c r="D258" s="65"/>
    </row>
    <row r="259" spans="3:4" s="352" customFormat="1" hidden="1">
      <c r="C259" s="65"/>
      <c r="D259" s="65"/>
    </row>
    <row r="260" spans="3:4" s="352" customFormat="1" hidden="1">
      <c r="C260" s="65"/>
      <c r="D260" s="65"/>
    </row>
    <row r="261" spans="3:4" s="352" customFormat="1" hidden="1">
      <c r="C261" s="65"/>
      <c r="D261" s="65"/>
    </row>
    <row r="262" spans="3:4" s="352" customFormat="1" hidden="1">
      <c r="C262" s="65"/>
      <c r="D262" s="65"/>
    </row>
    <row r="263" spans="3:4" s="352" customFormat="1" hidden="1">
      <c r="C263" s="65"/>
      <c r="D263" s="65"/>
    </row>
    <row r="264" spans="3:4" s="352" customFormat="1" hidden="1">
      <c r="C264" s="65"/>
      <c r="D264" s="65"/>
    </row>
    <row r="265" spans="3:4" s="352" customFormat="1" hidden="1">
      <c r="C265" s="65"/>
      <c r="D265" s="65"/>
    </row>
    <row r="266" spans="3:4" s="352" customFormat="1" hidden="1">
      <c r="C266" s="65"/>
      <c r="D266" s="65"/>
    </row>
    <row r="267" spans="3:4" s="352" customFormat="1" hidden="1">
      <c r="C267" s="65"/>
      <c r="D267" s="65"/>
    </row>
    <row r="268" spans="3:4" s="352" customFormat="1" hidden="1">
      <c r="C268" s="65"/>
      <c r="D268" s="65"/>
    </row>
    <row r="269" spans="3:4" s="352" customFormat="1" hidden="1">
      <c r="C269" s="65"/>
      <c r="D269" s="65"/>
    </row>
    <row r="270" spans="3:4" s="352" customFormat="1" hidden="1">
      <c r="C270" s="65"/>
      <c r="D270" s="65"/>
    </row>
    <row r="271" spans="3:4" s="352" customFormat="1" hidden="1">
      <c r="C271" s="65"/>
      <c r="D271" s="65"/>
    </row>
    <row r="272" spans="3:4" s="352" customFormat="1" hidden="1">
      <c r="C272" s="65"/>
      <c r="D272" s="65"/>
    </row>
    <row r="273" spans="3:4" s="352" customFormat="1" hidden="1">
      <c r="C273" s="65"/>
      <c r="D273" s="65"/>
    </row>
    <row r="274" spans="3:4" s="352" customFormat="1" hidden="1">
      <c r="C274" s="65"/>
      <c r="D274" s="65"/>
    </row>
    <row r="275" spans="3:4" s="352" customFormat="1" hidden="1">
      <c r="C275" s="65"/>
      <c r="D275" s="65"/>
    </row>
    <row r="276" spans="3:4" s="352" customFormat="1" hidden="1">
      <c r="C276" s="65"/>
      <c r="D276" s="65"/>
    </row>
    <row r="277" spans="3:4" s="352" customFormat="1" hidden="1">
      <c r="C277" s="65"/>
      <c r="D277" s="65"/>
    </row>
    <row r="278" spans="3:4" s="352" customFormat="1" hidden="1">
      <c r="C278" s="65"/>
      <c r="D278" s="65"/>
    </row>
    <row r="279" spans="3:4" s="352" customFormat="1" hidden="1">
      <c r="C279" s="65"/>
      <c r="D279" s="65"/>
    </row>
    <row r="280" spans="3:4" s="352" customFormat="1" hidden="1">
      <c r="C280" s="65"/>
      <c r="D280" s="65"/>
    </row>
    <row r="281" spans="3:4" s="352" customFormat="1" hidden="1">
      <c r="C281" s="65"/>
      <c r="D281" s="65"/>
    </row>
    <row r="282" spans="3:4" s="352" customFormat="1" hidden="1">
      <c r="C282" s="65"/>
      <c r="D282" s="65"/>
    </row>
    <row r="283" spans="3:4" s="352" customFormat="1" hidden="1">
      <c r="C283" s="65"/>
      <c r="D283" s="65"/>
    </row>
    <row r="284" spans="3:4" s="352" customFormat="1" hidden="1">
      <c r="C284" s="65"/>
      <c r="D284" s="65"/>
    </row>
    <row r="285" spans="3:4" s="352" customFormat="1" hidden="1">
      <c r="C285" s="65"/>
      <c r="D285" s="65"/>
    </row>
    <row r="286" spans="3:4" s="352" customFormat="1" hidden="1">
      <c r="C286" s="65"/>
      <c r="D286" s="65"/>
    </row>
    <row r="287" spans="3:4" s="352" customFormat="1" hidden="1">
      <c r="C287" s="65"/>
      <c r="D287" s="65"/>
    </row>
    <row r="288" spans="3:4" s="352" customFormat="1" hidden="1">
      <c r="C288" s="65"/>
      <c r="D288" s="65"/>
    </row>
    <row r="289" spans="3:4" s="352" customFormat="1" hidden="1">
      <c r="C289" s="65"/>
      <c r="D289" s="65"/>
    </row>
    <row r="290" spans="3:4" s="352" customFormat="1" hidden="1">
      <c r="C290" s="65"/>
      <c r="D290" s="65"/>
    </row>
    <row r="291" spans="3:4" s="352" customFormat="1" hidden="1">
      <c r="C291" s="65"/>
      <c r="D291" s="65"/>
    </row>
    <row r="292" spans="3:4" s="352" customFormat="1" hidden="1">
      <c r="C292" s="65"/>
      <c r="D292" s="65"/>
    </row>
    <row r="293" spans="3:4" s="352" customFormat="1" hidden="1">
      <c r="C293" s="65"/>
      <c r="D293" s="65"/>
    </row>
    <row r="294" spans="3:4" s="352" customFormat="1" hidden="1">
      <c r="C294" s="65"/>
      <c r="D294" s="65"/>
    </row>
    <row r="295" spans="3:4" s="352" customFormat="1" hidden="1">
      <c r="C295" s="65"/>
      <c r="D295" s="65"/>
    </row>
    <row r="296" spans="3:4" s="352" customFormat="1" hidden="1">
      <c r="C296" s="65"/>
      <c r="D296" s="65"/>
    </row>
    <row r="297" spans="3:4" s="352" customFormat="1" hidden="1">
      <c r="C297" s="65"/>
      <c r="D297" s="65"/>
    </row>
    <row r="298" spans="3:4" s="352" customFormat="1" hidden="1">
      <c r="C298" s="65"/>
      <c r="D298" s="65"/>
    </row>
    <row r="299" spans="3:4" s="352" customFormat="1" hidden="1">
      <c r="C299" s="65"/>
      <c r="D299" s="65"/>
    </row>
    <row r="300" spans="3:4" s="352" customFormat="1" hidden="1">
      <c r="C300" s="65"/>
      <c r="D300" s="65"/>
    </row>
    <row r="301" spans="3:4" s="352" customFormat="1" hidden="1">
      <c r="C301" s="65"/>
      <c r="D301" s="65"/>
    </row>
    <row r="302" spans="3:4" s="352" customFormat="1" hidden="1">
      <c r="C302" s="65"/>
      <c r="D302" s="65"/>
    </row>
    <row r="303" spans="3:4" s="352" customFormat="1" hidden="1">
      <c r="C303" s="65"/>
      <c r="D303" s="65"/>
    </row>
    <row r="304" spans="3:4" s="352" customFormat="1" hidden="1">
      <c r="C304" s="65"/>
      <c r="D304" s="65"/>
    </row>
    <row r="305" spans="3:4" s="352" customFormat="1" hidden="1">
      <c r="C305" s="65"/>
      <c r="D305" s="65"/>
    </row>
    <row r="306" spans="3:4" s="352" customFormat="1" hidden="1">
      <c r="C306" s="65"/>
      <c r="D306" s="65"/>
    </row>
    <row r="307" spans="3:4" s="352" customFormat="1" hidden="1">
      <c r="C307" s="65"/>
      <c r="D307" s="65"/>
    </row>
    <row r="308" spans="3:4" s="352" customFormat="1" hidden="1">
      <c r="C308" s="65"/>
      <c r="D308" s="65"/>
    </row>
    <row r="309" spans="3:4" s="352" customFormat="1" hidden="1">
      <c r="C309" s="65"/>
      <c r="D309" s="65"/>
    </row>
    <row r="310" spans="3:4" s="352" customFormat="1" hidden="1">
      <c r="C310" s="65"/>
      <c r="D310" s="65"/>
    </row>
    <row r="311" spans="3:4" s="352" customFormat="1" hidden="1">
      <c r="C311" s="65"/>
      <c r="D311" s="65"/>
    </row>
    <row r="312" spans="3:4" s="352" customFormat="1" hidden="1">
      <c r="C312" s="65"/>
      <c r="D312" s="65"/>
    </row>
    <row r="313" spans="3:4" s="352" customFormat="1" hidden="1">
      <c r="C313" s="65"/>
      <c r="D313" s="65"/>
    </row>
    <row r="314" spans="3:4" s="352" customFormat="1" hidden="1">
      <c r="C314" s="65"/>
      <c r="D314" s="65"/>
    </row>
    <row r="315" spans="3:4" s="352" customFormat="1" hidden="1">
      <c r="C315" s="65"/>
      <c r="D315" s="65"/>
    </row>
    <row r="316" spans="3:4" s="352" customFormat="1" hidden="1">
      <c r="C316" s="65"/>
      <c r="D316" s="65"/>
    </row>
    <row r="317" spans="3:4" s="352" customFormat="1" hidden="1">
      <c r="C317" s="65"/>
      <c r="D317" s="65"/>
    </row>
    <row r="318" spans="3:4" s="352" customFormat="1" hidden="1">
      <c r="C318" s="65"/>
      <c r="D318" s="65"/>
    </row>
    <row r="319" spans="3:4" s="352" customFormat="1" hidden="1">
      <c r="C319" s="65"/>
      <c r="D319" s="65"/>
    </row>
    <row r="320" spans="3:4" s="352" customFormat="1" hidden="1">
      <c r="C320" s="65"/>
      <c r="D320" s="65"/>
    </row>
    <row r="321" spans="3:4" s="352" customFormat="1" hidden="1">
      <c r="C321" s="65"/>
      <c r="D321" s="65"/>
    </row>
    <row r="322" spans="3:4" s="352" customFormat="1" hidden="1">
      <c r="C322" s="65"/>
      <c r="D322" s="65"/>
    </row>
    <row r="323" spans="3:4" s="352" customFormat="1" hidden="1">
      <c r="C323" s="65"/>
      <c r="D323" s="65"/>
    </row>
    <row r="324" spans="3:4" s="352" customFormat="1" hidden="1">
      <c r="C324" s="65"/>
      <c r="D324" s="65"/>
    </row>
    <row r="325" spans="3:4" s="352" customFormat="1" hidden="1">
      <c r="C325" s="65"/>
      <c r="D325" s="65"/>
    </row>
    <row r="326" spans="3:4" s="352" customFormat="1" hidden="1">
      <c r="C326" s="65"/>
      <c r="D326" s="65"/>
    </row>
    <row r="327" spans="3:4" s="352" customFormat="1" hidden="1">
      <c r="C327" s="65"/>
      <c r="D327" s="65"/>
    </row>
    <row r="328" spans="3:4" s="352" customFormat="1" hidden="1">
      <c r="C328" s="65"/>
      <c r="D328" s="65"/>
    </row>
    <row r="329" spans="3:4" s="352" customFormat="1" hidden="1">
      <c r="C329" s="65"/>
      <c r="D329" s="65"/>
    </row>
    <row r="330" spans="3:4" s="352" customFormat="1" hidden="1">
      <c r="C330" s="65"/>
      <c r="D330" s="65"/>
    </row>
    <row r="331" spans="3:4" s="352" customFormat="1" hidden="1">
      <c r="C331" s="65"/>
      <c r="D331" s="65"/>
    </row>
    <row r="332" spans="3:4" s="352" customFormat="1" hidden="1">
      <c r="C332" s="65"/>
      <c r="D332" s="65"/>
    </row>
    <row r="333" spans="3:4" s="352" customFormat="1" hidden="1">
      <c r="C333" s="65"/>
      <c r="D333" s="65"/>
    </row>
    <row r="334" spans="3:4" s="352" customFormat="1" hidden="1">
      <c r="C334" s="65"/>
      <c r="D334" s="65"/>
    </row>
    <row r="335" spans="3:4" s="352" customFormat="1" hidden="1">
      <c r="C335" s="65"/>
      <c r="D335" s="65"/>
    </row>
    <row r="336" spans="3:4" s="352" customFormat="1" hidden="1">
      <c r="C336" s="65"/>
      <c r="D336" s="65"/>
    </row>
    <row r="337" spans="3:4" s="352" customFormat="1" hidden="1">
      <c r="C337" s="65"/>
      <c r="D337" s="65"/>
    </row>
    <row r="338" spans="3:4" s="352" customFormat="1" hidden="1">
      <c r="C338" s="65"/>
      <c r="D338" s="65"/>
    </row>
    <row r="339" spans="3:4" s="352" customFormat="1" hidden="1">
      <c r="C339" s="65"/>
      <c r="D339" s="65"/>
    </row>
    <row r="340" spans="3:4" s="352" customFormat="1" hidden="1">
      <c r="C340" s="65"/>
      <c r="D340" s="65"/>
    </row>
    <row r="341" spans="3:4" s="352" customFormat="1" hidden="1">
      <c r="C341" s="65"/>
      <c r="D341" s="65"/>
    </row>
    <row r="342" spans="3:4" s="352" customFormat="1" hidden="1">
      <c r="C342" s="65"/>
      <c r="D342" s="65"/>
    </row>
    <row r="343" spans="3:4" s="352" customFormat="1" hidden="1">
      <c r="C343" s="65"/>
      <c r="D343" s="65"/>
    </row>
    <row r="344" spans="3:4" s="352" customFormat="1" hidden="1">
      <c r="C344" s="65"/>
      <c r="D344" s="65"/>
    </row>
    <row r="345" spans="3:4" s="352" customFormat="1" hidden="1">
      <c r="C345" s="65"/>
      <c r="D345" s="65"/>
    </row>
    <row r="346" spans="3:4" s="352" customFormat="1" hidden="1">
      <c r="C346" s="65"/>
      <c r="D346" s="65"/>
    </row>
    <row r="347" spans="3:4" s="352" customFormat="1" hidden="1">
      <c r="C347" s="65"/>
      <c r="D347" s="65"/>
    </row>
    <row r="348" spans="3:4" s="352" customFormat="1" hidden="1">
      <c r="C348" s="65"/>
      <c r="D348" s="65"/>
    </row>
    <row r="349" spans="3:4" s="352" customFormat="1" hidden="1">
      <c r="C349" s="65"/>
      <c r="D349" s="65"/>
    </row>
    <row r="350" spans="3:4" s="352" customFormat="1" hidden="1">
      <c r="C350" s="65"/>
      <c r="D350" s="65"/>
    </row>
    <row r="351" spans="3:4" s="352" customFormat="1" hidden="1">
      <c r="C351" s="65"/>
      <c r="D351" s="65"/>
    </row>
    <row r="352" spans="3:4" s="352" customFormat="1" hidden="1">
      <c r="C352" s="65"/>
      <c r="D352" s="65"/>
    </row>
    <row r="353" spans="3:4" s="352" customFormat="1" hidden="1">
      <c r="C353" s="65"/>
      <c r="D353" s="65"/>
    </row>
    <row r="354" spans="3:4" s="352" customFormat="1" hidden="1">
      <c r="C354" s="65"/>
      <c r="D354" s="65"/>
    </row>
    <row r="355" spans="3:4" s="352" customFormat="1" hidden="1">
      <c r="C355" s="65"/>
      <c r="D355" s="65"/>
    </row>
    <row r="356" spans="3:4" s="352" customFormat="1" hidden="1">
      <c r="C356" s="65"/>
      <c r="D356" s="65"/>
    </row>
    <row r="357" spans="3:4" s="352" customFormat="1" hidden="1">
      <c r="C357" s="65"/>
      <c r="D357" s="65"/>
    </row>
    <row r="358" spans="3:4" s="352" customFormat="1" hidden="1">
      <c r="C358" s="65"/>
      <c r="D358" s="65"/>
    </row>
    <row r="359" spans="3:4" s="352" customFormat="1" hidden="1">
      <c r="C359" s="65"/>
      <c r="D359" s="65"/>
    </row>
    <row r="360" spans="3:4" s="352" customFormat="1" hidden="1">
      <c r="C360" s="65"/>
      <c r="D360" s="65"/>
    </row>
    <row r="361" spans="3:4" s="352" customFormat="1" hidden="1">
      <c r="C361" s="65"/>
      <c r="D361" s="65"/>
    </row>
    <row r="362" spans="3:4" s="352" customFormat="1" hidden="1">
      <c r="C362" s="65"/>
      <c r="D362" s="65"/>
    </row>
    <row r="363" spans="3:4" s="352" customFormat="1" hidden="1">
      <c r="C363" s="65"/>
      <c r="D363" s="65"/>
    </row>
    <row r="364" spans="3:4" s="352" customFormat="1" hidden="1">
      <c r="C364" s="65"/>
      <c r="D364" s="65"/>
    </row>
    <row r="365" spans="3:4" s="352" customFormat="1" hidden="1">
      <c r="C365" s="65"/>
      <c r="D365" s="65"/>
    </row>
    <row r="366" spans="3:4" s="352" customFormat="1" hidden="1">
      <c r="C366" s="65"/>
      <c r="D366" s="65"/>
    </row>
    <row r="367" spans="3:4" s="352" customFormat="1" hidden="1">
      <c r="C367" s="65"/>
      <c r="D367" s="65"/>
    </row>
    <row r="368" spans="3:4" s="352" customFormat="1" hidden="1">
      <c r="C368" s="65"/>
      <c r="D368" s="65"/>
    </row>
    <row r="369" spans="3:4" s="352" customFormat="1" hidden="1">
      <c r="C369" s="65"/>
      <c r="D369" s="65"/>
    </row>
    <row r="370" spans="3:4" s="352" customFormat="1" hidden="1">
      <c r="C370" s="65"/>
      <c r="D370" s="65"/>
    </row>
    <row r="371" spans="3:4" s="352" customFormat="1" hidden="1">
      <c r="C371" s="65"/>
      <c r="D371" s="65"/>
    </row>
    <row r="372" spans="3:4" s="352" customFormat="1" hidden="1">
      <c r="C372" s="65"/>
      <c r="D372" s="65"/>
    </row>
    <row r="373" spans="3:4" s="352" customFormat="1" hidden="1">
      <c r="C373" s="65"/>
      <c r="D373" s="65"/>
    </row>
    <row r="374" spans="3:4" s="352" customFormat="1" hidden="1">
      <c r="C374" s="65"/>
      <c r="D374" s="65"/>
    </row>
    <row r="375" spans="3:4" s="352" customFormat="1" hidden="1">
      <c r="C375" s="65"/>
      <c r="D375" s="65"/>
    </row>
    <row r="376" spans="3:4" s="352" customFormat="1" hidden="1">
      <c r="C376" s="65"/>
      <c r="D376" s="65"/>
    </row>
    <row r="377" spans="3:4" s="352" customFormat="1" hidden="1">
      <c r="C377" s="65"/>
      <c r="D377" s="65"/>
    </row>
    <row r="378" spans="3:4" s="352" customFormat="1" hidden="1">
      <c r="C378" s="65"/>
      <c r="D378" s="65"/>
    </row>
    <row r="379" spans="3:4" s="352" customFormat="1" hidden="1">
      <c r="C379" s="65"/>
      <c r="D379" s="65"/>
    </row>
    <row r="380" spans="3:4" s="352" customFormat="1" hidden="1">
      <c r="C380" s="65"/>
      <c r="D380" s="65"/>
    </row>
    <row r="381" spans="3:4" s="352" customFormat="1" hidden="1">
      <c r="C381" s="65"/>
      <c r="D381" s="65"/>
    </row>
    <row r="382" spans="3:4" s="352" customFormat="1" hidden="1">
      <c r="C382" s="65"/>
      <c r="D382" s="65"/>
    </row>
    <row r="383" spans="3:4" s="352" customFormat="1" hidden="1">
      <c r="C383" s="65"/>
      <c r="D383" s="65"/>
    </row>
    <row r="384" spans="3:4" s="352" customFormat="1" hidden="1">
      <c r="C384" s="65"/>
      <c r="D384" s="65"/>
    </row>
    <row r="385" spans="3:4" s="352" customFormat="1" hidden="1">
      <c r="C385" s="65"/>
      <c r="D385" s="65"/>
    </row>
    <row r="386" spans="3:4" s="352" customFormat="1" hidden="1">
      <c r="C386" s="65"/>
      <c r="D386" s="65"/>
    </row>
    <row r="387" spans="3:4" s="352" customFormat="1" hidden="1">
      <c r="C387" s="65"/>
      <c r="D387" s="65"/>
    </row>
    <row r="388" spans="3:4" s="352" customFormat="1" hidden="1">
      <c r="C388" s="65"/>
      <c r="D388" s="65"/>
    </row>
    <row r="389" spans="3:4" s="352" customFormat="1" hidden="1">
      <c r="C389" s="65"/>
      <c r="D389" s="65"/>
    </row>
    <row r="390" spans="3:4" s="352" customFormat="1" hidden="1">
      <c r="C390" s="65"/>
      <c r="D390" s="65"/>
    </row>
    <row r="391" spans="3:4" s="352" customFormat="1" hidden="1">
      <c r="C391" s="65"/>
      <c r="D391" s="65"/>
    </row>
    <row r="392" spans="3:4" s="352" customFormat="1" hidden="1">
      <c r="C392" s="65"/>
      <c r="D392" s="65"/>
    </row>
    <row r="393" spans="3:4" s="352" customFormat="1" hidden="1">
      <c r="C393" s="65"/>
      <c r="D393" s="65"/>
    </row>
    <row r="394" spans="3:4" s="352" customFormat="1" hidden="1">
      <c r="C394" s="65"/>
      <c r="D394" s="65"/>
    </row>
    <row r="395" spans="3:4" s="352" customFormat="1" hidden="1">
      <c r="C395" s="65"/>
      <c r="D395" s="65"/>
    </row>
    <row r="396" spans="3:4" s="352" customFormat="1" hidden="1">
      <c r="C396" s="65"/>
      <c r="D396" s="65"/>
    </row>
    <row r="397" spans="3:4" s="352" customFormat="1" hidden="1">
      <c r="C397" s="65"/>
      <c r="D397" s="65"/>
    </row>
    <row r="398" spans="3:4" s="352" customFormat="1" hidden="1">
      <c r="C398" s="65"/>
      <c r="D398" s="65"/>
    </row>
    <row r="399" spans="3:4" s="352" customFormat="1" hidden="1">
      <c r="C399" s="65"/>
      <c r="D399" s="65"/>
    </row>
    <row r="400" spans="3:4" s="352" customFormat="1" hidden="1">
      <c r="C400" s="65"/>
      <c r="D400" s="65"/>
    </row>
    <row r="401" spans="3:4" s="352" customFormat="1" hidden="1">
      <c r="C401" s="65"/>
      <c r="D401" s="65"/>
    </row>
    <row r="402" spans="3:4" s="352" customFormat="1" hidden="1">
      <c r="C402" s="65"/>
      <c r="D402" s="65"/>
    </row>
    <row r="403" spans="3:4" s="352" customFormat="1" hidden="1">
      <c r="C403" s="65"/>
      <c r="D403" s="65"/>
    </row>
    <row r="404" spans="3:4" s="352" customFormat="1" hidden="1">
      <c r="C404" s="65"/>
      <c r="D404" s="65"/>
    </row>
    <row r="405" spans="3:4" s="352" customFormat="1" hidden="1">
      <c r="C405" s="65"/>
      <c r="D405" s="65"/>
    </row>
    <row r="406" spans="3:4" s="352" customFormat="1" hidden="1">
      <c r="C406" s="65"/>
      <c r="D406" s="65"/>
    </row>
    <row r="407" spans="3:4" s="352" customFormat="1" hidden="1">
      <c r="C407" s="65"/>
      <c r="D407" s="65"/>
    </row>
    <row r="408" spans="3:4" s="352" customFormat="1" hidden="1">
      <c r="C408" s="65"/>
      <c r="D408" s="65"/>
    </row>
    <row r="409" spans="3:4" s="352" customFormat="1" hidden="1">
      <c r="C409" s="65"/>
      <c r="D409" s="65"/>
    </row>
    <row r="410" spans="3:4" s="352" customFormat="1" hidden="1">
      <c r="C410" s="65"/>
      <c r="D410" s="65"/>
    </row>
    <row r="411" spans="3:4" s="352" customFormat="1" hidden="1">
      <c r="C411" s="65"/>
      <c r="D411" s="65"/>
    </row>
    <row r="412" spans="3:4" s="352" customFormat="1" hidden="1">
      <c r="C412" s="65"/>
      <c r="D412" s="65"/>
    </row>
    <row r="413" spans="3:4" s="352" customFormat="1" hidden="1">
      <c r="C413" s="65"/>
      <c r="D413" s="65"/>
    </row>
    <row r="414" spans="3:4" s="352" customFormat="1" hidden="1">
      <c r="C414" s="65"/>
      <c r="D414" s="65"/>
    </row>
    <row r="415" spans="3:4" s="352" customFormat="1" hidden="1">
      <c r="C415" s="65"/>
      <c r="D415" s="65"/>
    </row>
    <row r="416" spans="3:4" s="352" customFormat="1" hidden="1">
      <c r="C416" s="65"/>
      <c r="D416" s="65"/>
    </row>
    <row r="417" spans="3:4" s="352" customFormat="1" hidden="1">
      <c r="C417" s="65"/>
      <c r="D417" s="65"/>
    </row>
    <row r="418" spans="3:4" s="352" customFormat="1" hidden="1">
      <c r="C418" s="65"/>
      <c r="D418" s="65"/>
    </row>
    <row r="419" spans="3:4" s="352" customFormat="1" hidden="1">
      <c r="C419" s="65"/>
      <c r="D419" s="65"/>
    </row>
    <row r="420" spans="3:4" s="352" customFormat="1" hidden="1">
      <c r="C420" s="65"/>
      <c r="D420" s="65"/>
    </row>
    <row r="421" spans="3:4" s="352" customFormat="1" hidden="1">
      <c r="C421" s="65"/>
      <c r="D421" s="65"/>
    </row>
    <row r="422" spans="3:4" s="352" customFormat="1" hidden="1">
      <c r="C422" s="65"/>
      <c r="D422" s="65"/>
    </row>
    <row r="423" spans="3:4" s="352" customFormat="1" hidden="1">
      <c r="C423" s="65"/>
      <c r="D423" s="65"/>
    </row>
    <row r="424" spans="3:4" s="352" customFormat="1" hidden="1">
      <c r="C424" s="65"/>
      <c r="D424" s="65"/>
    </row>
    <row r="425" spans="3:4" s="352" customFormat="1" hidden="1">
      <c r="C425" s="65"/>
      <c r="D425" s="65"/>
    </row>
    <row r="426" spans="3:4" s="352" customFormat="1" hidden="1">
      <c r="C426" s="65"/>
      <c r="D426" s="65"/>
    </row>
    <row r="427" spans="3:4" s="352" customFormat="1" hidden="1">
      <c r="C427" s="65"/>
      <c r="D427" s="65"/>
    </row>
    <row r="428" spans="3:4" s="352" customFormat="1" hidden="1">
      <c r="C428" s="65"/>
      <c r="D428" s="65"/>
    </row>
    <row r="429" spans="3:4" s="352" customFormat="1" hidden="1">
      <c r="C429" s="65"/>
      <c r="D429" s="65"/>
    </row>
    <row r="430" spans="3:4" s="352" customFormat="1" hidden="1">
      <c r="C430" s="65"/>
      <c r="D430" s="65"/>
    </row>
    <row r="431" spans="3:4" s="352" customFormat="1" hidden="1">
      <c r="C431" s="65"/>
      <c r="D431" s="65"/>
    </row>
    <row r="432" spans="3:4" s="352" customFormat="1" hidden="1">
      <c r="C432" s="65"/>
      <c r="D432" s="65"/>
    </row>
    <row r="433" spans="3:4" s="352" customFormat="1" hidden="1">
      <c r="C433" s="65"/>
      <c r="D433" s="65"/>
    </row>
    <row r="434" spans="3:4" s="352" customFormat="1" hidden="1">
      <c r="C434" s="65"/>
      <c r="D434" s="65"/>
    </row>
    <row r="435" spans="3:4" s="352" customFormat="1" hidden="1">
      <c r="C435" s="65"/>
      <c r="D435" s="65"/>
    </row>
    <row r="436" spans="3:4" s="352" customFormat="1" hidden="1">
      <c r="C436" s="65"/>
      <c r="D436" s="65"/>
    </row>
    <row r="437" spans="3:4" s="352" customFormat="1" hidden="1">
      <c r="C437" s="65"/>
      <c r="D437" s="65"/>
    </row>
    <row r="438" spans="3:4" s="352" customFormat="1" hidden="1">
      <c r="C438" s="65"/>
      <c r="D438" s="65"/>
    </row>
    <row r="439" spans="3:4" s="352" customFormat="1" hidden="1">
      <c r="C439" s="65"/>
      <c r="D439" s="65"/>
    </row>
    <row r="440" spans="3:4" s="352" customFormat="1" hidden="1">
      <c r="C440" s="65"/>
      <c r="D440" s="65"/>
    </row>
    <row r="441" spans="3:4" s="352" customFormat="1" hidden="1">
      <c r="C441" s="65"/>
      <c r="D441" s="65"/>
    </row>
    <row r="442" spans="3:4" s="352" customFormat="1" hidden="1">
      <c r="C442" s="65"/>
      <c r="D442" s="65"/>
    </row>
    <row r="443" spans="3:4" s="352" customFormat="1" hidden="1">
      <c r="C443" s="65"/>
      <c r="D443" s="65"/>
    </row>
    <row r="444" spans="3:4" s="352" customFormat="1" hidden="1">
      <c r="C444" s="65"/>
      <c r="D444" s="65"/>
    </row>
    <row r="445" spans="3:4" s="352" customFormat="1" hidden="1">
      <c r="C445" s="65"/>
      <c r="D445" s="65"/>
    </row>
    <row r="446" spans="3:4" s="352" customFormat="1" hidden="1">
      <c r="C446" s="65"/>
      <c r="D446" s="65"/>
    </row>
    <row r="447" spans="3:4" s="352" customFormat="1" hidden="1">
      <c r="C447" s="65"/>
      <c r="D447" s="65"/>
    </row>
    <row r="448" spans="3:4" s="352" customFormat="1" hidden="1">
      <c r="C448" s="65"/>
      <c r="D448" s="65"/>
    </row>
    <row r="449" spans="3:4" s="352" customFormat="1" hidden="1">
      <c r="C449" s="65"/>
      <c r="D449" s="65"/>
    </row>
    <row r="450" spans="3:4" s="352" customFormat="1" hidden="1">
      <c r="C450" s="65"/>
      <c r="D450" s="65"/>
    </row>
    <row r="451" spans="3:4" s="352" customFormat="1" hidden="1">
      <c r="C451" s="65"/>
      <c r="D451" s="65"/>
    </row>
    <row r="452" spans="3:4" s="352" customFormat="1" hidden="1">
      <c r="C452" s="65"/>
      <c r="D452" s="65"/>
    </row>
    <row r="453" spans="3:4" s="352" customFormat="1" hidden="1">
      <c r="C453" s="65"/>
      <c r="D453" s="65"/>
    </row>
    <row r="454" spans="3:4" s="352" customFormat="1" hidden="1">
      <c r="C454" s="65"/>
      <c r="D454" s="65"/>
    </row>
    <row r="455" spans="3:4" s="352" customFormat="1" hidden="1">
      <c r="C455" s="65"/>
      <c r="D455" s="65"/>
    </row>
    <row r="456" spans="3:4" s="352" customFormat="1" hidden="1">
      <c r="C456" s="65"/>
      <c r="D456" s="65"/>
    </row>
    <row r="457" spans="3:4" s="352" customFormat="1" hidden="1">
      <c r="C457" s="65"/>
      <c r="D457" s="65"/>
    </row>
    <row r="458" spans="3:4" s="352" customFormat="1" hidden="1">
      <c r="C458" s="65"/>
      <c r="D458" s="65"/>
    </row>
    <row r="459" spans="3:4" s="352" customFormat="1" hidden="1">
      <c r="C459" s="65"/>
      <c r="D459" s="65"/>
    </row>
    <row r="460" spans="3:4" s="352" customFormat="1" hidden="1">
      <c r="C460" s="65"/>
      <c r="D460" s="65"/>
    </row>
    <row r="461" spans="3:4" s="352" customFormat="1" hidden="1">
      <c r="C461" s="65"/>
      <c r="D461" s="65"/>
    </row>
    <row r="462" spans="3:4" s="352" customFormat="1" hidden="1">
      <c r="C462" s="65"/>
      <c r="D462" s="65"/>
    </row>
    <row r="463" spans="3:4" s="352" customFormat="1" hidden="1">
      <c r="C463" s="65"/>
      <c r="D463" s="65"/>
    </row>
    <row r="464" spans="3:4" s="352" customFormat="1" hidden="1">
      <c r="C464" s="65"/>
      <c r="D464" s="65"/>
    </row>
    <row r="465" spans="3:4" s="352" customFormat="1" hidden="1">
      <c r="C465" s="65"/>
      <c r="D465" s="65"/>
    </row>
    <row r="466" spans="3:4" s="352" customFormat="1" hidden="1">
      <c r="C466" s="65"/>
      <c r="D466" s="65"/>
    </row>
    <row r="467" spans="3:4" s="352" customFormat="1" hidden="1">
      <c r="C467" s="65"/>
      <c r="D467" s="65"/>
    </row>
    <row r="468" spans="3:4" s="352" customFormat="1" hidden="1">
      <c r="C468" s="65"/>
      <c r="D468" s="65"/>
    </row>
    <row r="469" spans="3:4" s="352" customFormat="1" hidden="1">
      <c r="C469" s="65"/>
      <c r="D469" s="65"/>
    </row>
    <row r="470" spans="3:4" s="352" customFormat="1" hidden="1">
      <c r="C470" s="65"/>
      <c r="D470" s="65"/>
    </row>
    <row r="471" spans="3:4" s="352" customFormat="1" hidden="1">
      <c r="C471" s="65"/>
      <c r="D471" s="65"/>
    </row>
    <row r="472" spans="3:4" s="352" customFormat="1" hidden="1">
      <c r="C472" s="65"/>
      <c r="D472" s="65"/>
    </row>
    <row r="473" spans="3:4" s="352" customFormat="1" hidden="1">
      <c r="C473" s="65"/>
      <c r="D473" s="65"/>
    </row>
    <row r="474" spans="3:4" s="352" customFormat="1" hidden="1">
      <c r="C474" s="65"/>
      <c r="D474" s="65"/>
    </row>
    <row r="475" spans="3:4" s="352" customFormat="1" hidden="1">
      <c r="C475" s="65"/>
      <c r="D475" s="65"/>
    </row>
    <row r="476" spans="3:4" s="352" customFormat="1" hidden="1">
      <c r="C476" s="65"/>
      <c r="D476" s="65"/>
    </row>
    <row r="477" spans="3:4" s="352" customFormat="1" hidden="1">
      <c r="C477" s="65"/>
      <c r="D477" s="65"/>
    </row>
    <row r="478" spans="3:4" s="352" customFormat="1" hidden="1">
      <c r="C478" s="65"/>
      <c r="D478" s="65"/>
    </row>
    <row r="479" spans="3:4" s="352" customFormat="1" hidden="1">
      <c r="C479" s="65"/>
      <c r="D479" s="65"/>
    </row>
    <row r="480" spans="3:4" s="352" customFormat="1" hidden="1">
      <c r="C480" s="65"/>
      <c r="D480" s="65"/>
    </row>
    <row r="481" spans="3:4" s="352" customFormat="1" hidden="1">
      <c r="C481" s="65"/>
      <c r="D481" s="65"/>
    </row>
    <row r="482" spans="3:4" s="352" customFormat="1" hidden="1">
      <c r="C482" s="65"/>
      <c r="D482" s="65"/>
    </row>
    <row r="483" spans="3:4" s="352" customFormat="1" hidden="1">
      <c r="C483" s="65"/>
      <c r="D483" s="65"/>
    </row>
    <row r="484" spans="3:4" s="352" customFormat="1" hidden="1">
      <c r="C484" s="65"/>
      <c r="D484" s="65"/>
    </row>
    <row r="485" spans="3:4" s="352" customFormat="1" hidden="1">
      <c r="C485" s="65"/>
      <c r="D485" s="65"/>
    </row>
    <row r="486" spans="3:4" s="352" customFormat="1" hidden="1">
      <c r="C486" s="65"/>
      <c r="D486" s="65"/>
    </row>
    <row r="487" spans="3:4" s="352" customFormat="1" hidden="1">
      <c r="C487" s="65"/>
      <c r="D487" s="65"/>
    </row>
    <row r="488" spans="3:4" s="352" customFormat="1" hidden="1">
      <c r="C488" s="65"/>
      <c r="D488" s="65"/>
    </row>
    <row r="489" spans="3:4" s="352" customFormat="1" hidden="1">
      <c r="C489" s="65"/>
      <c r="D489" s="65"/>
    </row>
    <row r="490" spans="3:4" s="352" customFormat="1" hidden="1">
      <c r="C490" s="65"/>
      <c r="D490" s="65"/>
    </row>
    <row r="491" spans="3:4" s="352" customFormat="1" hidden="1">
      <c r="C491" s="65"/>
      <c r="D491" s="65"/>
    </row>
    <row r="492" spans="3:4" s="352" customFormat="1" hidden="1">
      <c r="C492" s="65"/>
      <c r="D492" s="65"/>
    </row>
    <row r="493" spans="3:4" s="352" customFormat="1" hidden="1">
      <c r="C493" s="65"/>
      <c r="D493" s="65"/>
    </row>
    <row r="494" spans="3:4" s="352" customFormat="1" hidden="1">
      <c r="C494" s="65"/>
      <c r="D494" s="65"/>
    </row>
    <row r="495" spans="3:4" s="352" customFormat="1" hidden="1">
      <c r="C495" s="65"/>
      <c r="D495" s="65"/>
    </row>
    <row r="496" spans="3:4" s="352" customFormat="1" hidden="1">
      <c r="C496" s="65"/>
      <c r="D496" s="65"/>
    </row>
    <row r="497" spans="3:4" s="352" customFormat="1" hidden="1">
      <c r="C497" s="65"/>
      <c r="D497" s="65"/>
    </row>
    <row r="498" spans="3:4" s="352" customFormat="1" hidden="1">
      <c r="C498" s="65"/>
      <c r="D498" s="65"/>
    </row>
    <row r="499" spans="3:4" s="352" customFormat="1" hidden="1">
      <c r="C499" s="65"/>
      <c r="D499" s="65"/>
    </row>
  </sheetData>
  <sheetProtection algorithmName="SHA-512" hashValue="H7uu5WbpoDguDQRO1ohm2u15EkAQAAIeekJZSwIBN3tJ2OvnvRBec6DVZlCZlfs3SjViK9fvamt+iuhtsZMjcA==" saltValue="lgpewGj9TprXahM3XBHwFA==" spinCount="100000" sheet="1" objects="1" scenarios="1" selectLockedCells="1"/>
  <protectedRanges>
    <protectedRange sqref="B3:B9" name="Rango1"/>
  </protectedRanges>
  <mergeCells count="1">
    <mergeCell ref="A1:B1"/>
  </mergeCells>
  <conditionalFormatting sqref="B9">
    <cfRule type="expression" dxfId="43" priority="1">
      <formula>$B$5="Metabolito"</formula>
    </cfRule>
  </conditionalFormatting>
  <dataValidations count="2">
    <dataValidation type="list" allowBlank="1" showInputMessage="1" showErrorMessage="1" sqref="B7" xr:uid="{00000000-0002-0000-0000-000000000000}">
      <formula1>Presentacion</formula1>
    </dataValidation>
    <dataValidation type="list" allowBlank="1" showInputMessage="1" showErrorMessage="1" sqref="B5" xr:uid="{00000000-0002-0000-0000-000001000000}">
      <formula1>TIPO_DE_PRODUCTO</formula1>
    </dataValidation>
  </dataValidations>
  <hyperlinks>
    <hyperlink ref="A26" r:id="rId1" xr:uid="{00000000-0004-0000-0000-000000000000}"/>
    <hyperlink ref="A28" r:id="rId2" xr:uid="{00000000-0004-0000-0000-000001000000}"/>
  </hyperlinks>
  <pageMargins left="0.7" right="0.7" top="0.75" bottom="0.75" header="0.3" footer="0.3"/>
  <pageSetup paperSize="9" orientation="portrait"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8"/>
  <sheetViews>
    <sheetView workbookViewId="0">
      <selection activeCell="F16" sqref="F16"/>
    </sheetView>
  </sheetViews>
  <sheetFormatPr baseColWidth="10" defaultColWidth="11.42578125" defaultRowHeight="15"/>
  <cols>
    <col min="1" max="1" width="12.42578125" customWidth="1"/>
    <col min="2" max="2" width="30.85546875" customWidth="1"/>
    <col min="3" max="3" width="29.28515625" customWidth="1"/>
    <col min="6" max="6" width="18.5703125" customWidth="1"/>
    <col min="7" max="7" width="23.7109375" customWidth="1"/>
  </cols>
  <sheetData>
    <row r="1" spans="1:8" ht="15.75" thickBot="1">
      <c r="A1" s="32" t="s">
        <v>274</v>
      </c>
      <c r="B1" s="32"/>
      <c r="C1" s="32"/>
      <c r="D1" s="32"/>
      <c r="E1" s="32"/>
      <c r="F1" s="32"/>
    </row>
    <row r="2" spans="1:8" ht="30.75" thickBot="1">
      <c r="A2" s="14" t="s">
        <v>84</v>
      </c>
      <c r="B2" s="12" t="s">
        <v>256</v>
      </c>
      <c r="C2" s="12" t="s">
        <v>86</v>
      </c>
      <c r="D2" s="12" t="s">
        <v>87</v>
      </c>
      <c r="E2" s="15" t="s">
        <v>88</v>
      </c>
      <c r="F2" s="6" t="s">
        <v>257</v>
      </c>
    </row>
    <row r="3" spans="1:8" ht="15" customHeight="1">
      <c r="A3" s="648" t="s">
        <v>90</v>
      </c>
      <c r="B3" s="16" t="s">
        <v>258</v>
      </c>
      <c r="C3" s="17"/>
      <c r="D3" s="28" t="s">
        <v>114</v>
      </c>
      <c r="E3" s="18"/>
      <c r="F3" s="5" t="s">
        <v>259</v>
      </c>
    </row>
    <row r="4" spans="1:8">
      <c r="A4" s="649"/>
      <c r="B4" s="10" t="s">
        <v>260</v>
      </c>
      <c r="C4" s="13"/>
      <c r="D4" s="28" t="s">
        <v>118</v>
      </c>
      <c r="E4" s="19"/>
      <c r="F4" s="5" t="s">
        <v>259</v>
      </c>
    </row>
    <row r="5" spans="1:8" ht="31.5" customHeight="1">
      <c r="A5" s="649"/>
      <c r="B5" s="11" t="s">
        <v>261</v>
      </c>
      <c r="C5" s="13"/>
      <c r="D5" s="28" t="s">
        <v>113</v>
      </c>
      <c r="E5" s="19"/>
      <c r="F5" s="5" t="s">
        <v>259</v>
      </c>
    </row>
    <row r="6" spans="1:8" ht="36" customHeight="1">
      <c r="A6" s="649"/>
      <c r="B6" s="11" t="s">
        <v>262</v>
      </c>
      <c r="C6" s="13"/>
      <c r="D6" s="28" t="s">
        <v>118</v>
      </c>
      <c r="E6" s="19"/>
      <c r="F6" s="5" t="s">
        <v>259</v>
      </c>
    </row>
    <row r="7" spans="1:8">
      <c r="A7" s="649"/>
      <c r="B7" s="11" t="s">
        <v>263</v>
      </c>
      <c r="C7" s="13"/>
      <c r="D7" s="28" t="s">
        <v>113</v>
      </c>
      <c r="E7" s="20"/>
      <c r="F7" s="5" t="s">
        <v>259</v>
      </c>
    </row>
    <row r="8" spans="1:8">
      <c r="A8" s="649"/>
      <c r="B8" s="28" t="s">
        <v>115</v>
      </c>
      <c r="C8" s="13"/>
      <c r="D8" s="28" t="s">
        <v>114</v>
      </c>
      <c r="E8" s="30"/>
      <c r="F8" s="27" t="s">
        <v>92</v>
      </c>
    </row>
    <row r="9" spans="1:8">
      <c r="A9" s="650"/>
      <c r="B9" s="28" t="s">
        <v>117</v>
      </c>
      <c r="C9" s="13"/>
      <c r="D9" s="28" t="s">
        <v>118</v>
      </c>
      <c r="E9" s="25"/>
      <c r="F9" s="27" t="s">
        <v>92</v>
      </c>
    </row>
    <row r="10" spans="1:8" ht="30">
      <c r="A10" s="651" t="s">
        <v>95</v>
      </c>
      <c r="B10" s="10" t="s">
        <v>264</v>
      </c>
      <c r="C10" s="13"/>
      <c r="D10" s="28" t="s">
        <v>116</v>
      </c>
      <c r="E10" s="22"/>
      <c r="F10" s="5" t="s">
        <v>259</v>
      </c>
    </row>
    <row r="11" spans="1:8" ht="30">
      <c r="A11" s="650"/>
      <c r="B11" s="10" t="str">
        <f>CONCATENATE("Riesgo reproductivo para aves (",F11,")")</f>
        <v>Riesgo reproductivo para aves (mg / kg dieta)</v>
      </c>
      <c r="C11" s="13"/>
      <c r="D11" s="28" t="s">
        <v>118</v>
      </c>
      <c r="E11" s="3"/>
      <c r="F11" s="26" t="s">
        <v>97</v>
      </c>
      <c r="G11" s="5" t="s">
        <v>259</v>
      </c>
      <c r="H11" t="s">
        <v>265</v>
      </c>
    </row>
    <row r="12" spans="1:8" ht="26.25">
      <c r="A12" s="651" t="s">
        <v>98</v>
      </c>
      <c r="B12" s="10" t="s">
        <v>266</v>
      </c>
      <c r="C12" s="13"/>
      <c r="D12" s="28" t="s">
        <v>116</v>
      </c>
      <c r="E12" s="4"/>
      <c r="F12" s="5" t="s">
        <v>259</v>
      </c>
    </row>
    <row r="13" spans="1:8" ht="30">
      <c r="A13" s="650"/>
      <c r="B13" s="10" t="s">
        <v>267</v>
      </c>
      <c r="C13" s="13"/>
      <c r="D13" s="28" t="s">
        <v>114</v>
      </c>
      <c r="E13" s="4"/>
      <c r="F13" s="5" t="s">
        <v>259</v>
      </c>
    </row>
    <row r="14" spans="1:8" ht="23.25" thickBot="1">
      <c r="A14" s="2" t="s">
        <v>100</v>
      </c>
      <c r="B14" s="29" t="s">
        <v>268</v>
      </c>
      <c r="C14" s="21"/>
      <c r="D14" s="28" t="s">
        <v>114</v>
      </c>
      <c r="E14" s="23"/>
      <c r="F14" s="5" t="s">
        <v>259</v>
      </c>
    </row>
    <row r="16" spans="1:8" ht="15.75" customHeight="1">
      <c r="F16" s="5"/>
    </row>
    <row r="17" spans="2:9" ht="15.75" customHeight="1">
      <c r="B17" s="652" t="s">
        <v>101</v>
      </c>
      <c r="C17" s="653"/>
      <c r="D17" s="654"/>
      <c r="E17" s="9"/>
      <c r="F17" s="5" t="s">
        <v>259</v>
      </c>
    </row>
    <row r="18" spans="2:9" ht="15.75" customHeight="1">
      <c r="B18" s="652" t="s">
        <v>102</v>
      </c>
      <c r="C18" s="653"/>
      <c r="D18" s="654"/>
      <c r="E18" s="9"/>
      <c r="F18" s="5" t="s">
        <v>259</v>
      </c>
    </row>
    <row r="19" spans="2:9" ht="18.75" customHeight="1">
      <c r="B19" s="652" t="s">
        <v>103</v>
      </c>
      <c r="C19" s="653"/>
      <c r="D19" s="654"/>
      <c r="E19" s="9"/>
      <c r="F19" s="5" t="s">
        <v>259</v>
      </c>
    </row>
    <row r="20" spans="2:9" ht="18.75" customHeight="1">
      <c r="B20" s="652" t="s">
        <v>104</v>
      </c>
      <c r="C20" s="653"/>
      <c r="D20" s="654"/>
      <c r="E20" s="9"/>
      <c r="F20" s="5" t="s">
        <v>259</v>
      </c>
    </row>
    <row r="21" spans="2:9" ht="18.75" customHeight="1">
      <c r="B21" s="652" t="s">
        <v>105</v>
      </c>
      <c r="C21" s="653"/>
      <c r="D21" s="654"/>
      <c r="E21" s="9"/>
      <c r="F21" s="5" t="s">
        <v>259</v>
      </c>
    </row>
    <row r="22" spans="2:9" ht="15.75" customHeight="1">
      <c r="B22" s="652" t="s">
        <v>106</v>
      </c>
      <c r="C22" s="653"/>
      <c r="D22" s="654"/>
      <c r="E22" s="9"/>
      <c r="F22" s="5" t="s">
        <v>259</v>
      </c>
    </row>
    <row r="23" spans="2:9" ht="15.75" customHeight="1">
      <c r="B23" s="652" t="s">
        <v>269</v>
      </c>
      <c r="C23" s="653"/>
      <c r="D23" s="654"/>
      <c r="E23" s="9"/>
      <c r="F23" s="5" t="s">
        <v>270</v>
      </c>
    </row>
    <row r="24" spans="2:9" ht="15.75">
      <c r="B24" s="647" t="s">
        <v>271</v>
      </c>
      <c r="C24" s="647"/>
      <c r="D24" s="647"/>
      <c r="E24" s="31"/>
      <c r="F24" s="5" t="s">
        <v>270</v>
      </c>
    </row>
    <row r="25" spans="2:9" ht="17.25" customHeight="1">
      <c r="B25" s="647" t="s">
        <v>272</v>
      </c>
      <c r="C25" s="647"/>
      <c r="D25" s="647"/>
      <c r="E25" s="31"/>
      <c r="F25" s="5" t="s">
        <v>270</v>
      </c>
    </row>
    <row r="26" spans="2:9" ht="18" customHeight="1">
      <c r="B26" s="647" t="s">
        <v>273</v>
      </c>
      <c r="C26" s="647"/>
      <c r="D26" s="647"/>
      <c r="E26" s="31"/>
      <c r="F26" s="5" t="s">
        <v>270</v>
      </c>
    </row>
    <row r="30" spans="2:9">
      <c r="E30" s="7" t="s">
        <v>8</v>
      </c>
    </row>
    <row r="31" spans="2:9">
      <c r="E31" s="8" t="s">
        <v>107</v>
      </c>
      <c r="F31" s="8" t="s">
        <v>108</v>
      </c>
      <c r="G31" s="8" t="s">
        <v>109</v>
      </c>
      <c r="H31" s="8" t="s">
        <v>110</v>
      </c>
      <c r="I31" s="8"/>
    </row>
    <row r="32" spans="2:9">
      <c r="E32" s="24" t="s">
        <v>113</v>
      </c>
      <c r="F32" s="8" t="s">
        <v>97</v>
      </c>
      <c r="G32" s="8" t="s">
        <v>115</v>
      </c>
      <c r="H32" t="s">
        <v>94</v>
      </c>
      <c r="I32" s="8"/>
    </row>
    <row r="33" spans="5:9">
      <c r="E33" s="24" t="s">
        <v>114</v>
      </c>
      <c r="F33" s="8" t="s">
        <v>96</v>
      </c>
      <c r="G33" s="8" t="s">
        <v>117</v>
      </c>
      <c r="H33" s="8" t="s">
        <v>92</v>
      </c>
      <c r="I33" s="8"/>
    </row>
    <row r="34" spans="5:9">
      <c r="E34" s="24" t="s">
        <v>116</v>
      </c>
      <c r="F34" s="8"/>
      <c r="G34" s="8"/>
      <c r="H34" s="8" t="s">
        <v>91</v>
      </c>
      <c r="I34" s="8"/>
    </row>
    <row r="35" spans="5:9">
      <c r="E35" s="24" t="s">
        <v>118</v>
      </c>
      <c r="F35" s="8"/>
      <c r="G35" s="8"/>
      <c r="H35" s="8"/>
      <c r="I35" s="8"/>
    </row>
    <row r="36" spans="5:9">
      <c r="E36" s="24" t="s">
        <v>119</v>
      </c>
      <c r="F36" s="8"/>
      <c r="G36" s="8"/>
      <c r="H36" s="8"/>
      <c r="I36" s="8"/>
    </row>
    <row r="37" spans="5:9">
      <c r="E37" s="8"/>
      <c r="F37" s="8"/>
      <c r="G37" s="8"/>
      <c r="H37" s="8"/>
      <c r="I37" s="8"/>
    </row>
    <row r="38" spans="5:9">
      <c r="E38" s="8"/>
      <c r="F38" s="8"/>
      <c r="G38" s="8"/>
      <c r="H38" s="8"/>
      <c r="I38" s="8"/>
    </row>
  </sheetData>
  <protectedRanges>
    <protectedRange sqref="C3:C14" name="Rango2_1"/>
    <protectedRange sqref="E8:E11 F11" name="Rango3_5"/>
    <protectedRange sqref="E12:E13" name="Rango1_1"/>
    <protectedRange sqref="E14" name="Rango4_1"/>
    <protectedRange sqref="E16:E18" name="Rango5_2"/>
    <protectedRange sqref="E19:E24" name="Rango5_1_1"/>
    <protectedRange sqref="E6:E7" name="Rango3_1_1"/>
    <protectedRange sqref="E3" name="Rango3_2_1"/>
    <protectedRange sqref="E4" name="Rango3_3_1"/>
    <protectedRange sqref="E5" name="Rango3_4_1"/>
  </protectedRanges>
  <mergeCells count="13">
    <mergeCell ref="B25:D25"/>
    <mergeCell ref="B26:D26"/>
    <mergeCell ref="B24:D24"/>
    <mergeCell ref="A3:A9"/>
    <mergeCell ref="A10:A11"/>
    <mergeCell ref="A12:A13"/>
    <mergeCell ref="B17:D17"/>
    <mergeCell ref="B18:D18"/>
    <mergeCell ref="B19:D19"/>
    <mergeCell ref="B20:D20"/>
    <mergeCell ref="B21:D21"/>
    <mergeCell ref="B22:D22"/>
    <mergeCell ref="B23:D23"/>
  </mergeCells>
  <dataValidations count="4">
    <dataValidation type="list" allowBlank="1" showInputMessage="1" showErrorMessage="1" sqref="F8:F9" xr:uid="{00000000-0002-0000-0800-000000000000}">
      <formula1>UNIDAD_ESPECIAL</formula1>
    </dataValidation>
    <dataValidation type="list" allowBlank="1" showInputMessage="1" showErrorMessage="1" sqref="B8:B9" xr:uid="{00000000-0002-0000-0800-000001000000}">
      <formula1>Adicional</formula1>
    </dataValidation>
    <dataValidation type="list" allowBlank="1" showInputMessage="1" showErrorMessage="1" sqref="F11" xr:uid="{00000000-0002-0000-0800-000002000000}">
      <formula1>UNIDAD</formula1>
    </dataValidation>
    <dataValidation type="list" allowBlank="1" showInputMessage="1" showErrorMessage="1" sqref="D3:D14" xr:uid="{00000000-0002-0000-0800-000003000000}">
      <formula1>Parametro_peligrosidad</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1"/>
  <sheetViews>
    <sheetView zoomScaleNormal="100" workbookViewId="0">
      <selection activeCell="H1" sqref="H1"/>
    </sheetView>
  </sheetViews>
  <sheetFormatPr baseColWidth="10" defaultColWidth="11.42578125" defaultRowHeight="15"/>
  <cols>
    <col min="1" max="1" width="38.7109375" bestFit="1" customWidth="1"/>
    <col min="2" max="2" width="29" bestFit="1" customWidth="1"/>
    <col min="3" max="3" width="21.28515625" bestFit="1" customWidth="1"/>
    <col min="4" max="4" width="21" style="512" customWidth="1"/>
    <col min="5" max="5" width="23.7109375" style="512" customWidth="1"/>
  </cols>
  <sheetData>
    <row r="1" spans="1:6" ht="30.75" thickBot="1">
      <c r="A1" s="445" t="s">
        <v>275</v>
      </c>
      <c r="B1" s="446" t="s">
        <v>276</v>
      </c>
      <c r="C1" s="498" t="s">
        <v>277</v>
      </c>
      <c r="D1" s="499" t="s">
        <v>136</v>
      </c>
      <c r="E1" s="500" t="s">
        <v>144</v>
      </c>
      <c r="F1" s="501" t="s">
        <v>278</v>
      </c>
    </row>
    <row r="2" spans="1:6" ht="15" customHeight="1">
      <c r="A2" s="502" t="s">
        <v>279</v>
      </c>
      <c r="B2" s="502" t="s">
        <v>280</v>
      </c>
      <c r="C2" s="502" t="s">
        <v>212</v>
      </c>
      <c r="D2" s="503">
        <v>158.80000000000001</v>
      </c>
      <c r="E2" s="504">
        <v>64.8</v>
      </c>
      <c r="F2" s="102"/>
    </row>
    <row r="3" spans="1:6" ht="15" customHeight="1">
      <c r="A3" s="502" t="s">
        <v>281</v>
      </c>
      <c r="B3" s="502" t="s">
        <v>282</v>
      </c>
      <c r="C3" s="502" t="s">
        <v>209</v>
      </c>
      <c r="D3" s="505">
        <v>46.8</v>
      </c>
      <c r="E3" s="506">
        <v>18.2</v>
      </c>
      <c r="F3" s="102">
        <v>1</v>
      </c>
    </row>
    <row r="4" spans="1:6" ht="15" customHeight="1">
      <c r="A4" s="502" t="s">
        <v>283</v>
      </c>
      <c r="B4" s="502" t="s">
        <v>282</v>
      </c>
      <c r="C4" s="502" t="s">
        <v>209</v>
      </c>
      <c r="D4" s="505">
        <v>46.8</v>
      </c>
      <c r="E4" s="506">
        <v>18.2</v>
      </c>
      <c r="F4" s="102">
        <v>1</v>
      </c>
    </row>
    <row r="5" spans="1:6" ht="15" customHeight="1">
      <c r="A5" s="502" t="s">
        <v>284</v>
      </c>
      <c r="B5" s="502" t="s">
        <v>280</v>
      </c>
      <c r="C5" s="502" t="s">
        <v>212</v>
      </c>
      <c r="D5" s="505">
        <v>158.80000000000001</v>
      </c>
      <c r="E5" s="506">
        <v>64.8</v>
      </c>
      <c r="F5" s="102">
        <v>2</v>
      </c>
    </row>
    <row r="6" spans="1:6" ht="15" customHeight="1">
      <c r="A6" s="502" t="s">
        <v>285</v>
      </c>
      <c r="B6" s="502" t="s">
        <v>280</v>
      </c>
      <c r="C6" s="502" t="s">
        <v>212</v>
      </c>
      <c r="D6" s="505">
        <v>158.80000000000001</v>
      </c>
      <c r="E6" s="506">
        <v>64.8</v>
      </c>
      <c r="F6" s="102"/>
    </row>
    <row r="7" spans="1:6" ht="15" customHeight="1">
      <c r="A7" s="502" t="s">
        <v>286</v>
      </c>
      <c r="B7" s="502" t="s">
        <v>280</v>
      </c>
      <c r="C7" s="502" t="s">
        <v>212</v>
      </c>
      <c r="D7" s="505">
        <v>158.80000000000001</v>
      </c>
      <c r="E7" s="506">
        <v>64.8</v>
      </c>
      <c r="F7" s="102">
        <v>4</v>
      </c>
    </row>
    <row r="8" spans="1:6" ht="15" customHeight="1">
      <c r="A8" s="502" t="s">
        <v>287</v>
      </c>
      <c r="B8" s="502" t="s">
        <v>282</v>
      </c>
      <c r="C8" s="502" t="s">
        <v>209</v>
      </c>
      <c r="D8" s="505">
        <v>46.8</v>
      </c>
      <c r="E8" s="506">
        <v>18.2</v>
      </c>
      <c r="F8" s="102">
        <v>1</v>
      </c>
    </row>
    <row r="9" spans="1:6" ht="15" customHeight="1">
      <c r="A9" s="502" t="s">
        <v>288</v>
      </c>
      <c r="B9" s="502" t="s">
        <v>280</v>
      </c>
      <c r="C9" s="502" t="s">
        <v>212</v>
      </c>
      <c r="D9" s="505">
        <v>160.30000000000001</v>
      </c>
      <c r="E9" s="506">
        <v>65.400000000000006</v>
      </c>
      <c r="F9" s="102">
        <v>2</v>
      </c>
    </row>
    <row r="10" spans="1:6" ht="15" customHeight="1">
      <c r="A10" s="502" t="s">
        <v>289</v>
      </c>
      <c r="B10" s="502" t="s">
        <v>290</v>
      </c>
      <c r="C10" s="502" t="s">
        <v>212</v>
      </c>
      <c r="D10" s="505">
        <v>160.30000000000001</v>
      </c>
      <c r="E10" s="506">
        <v>65.400000000000006</v>
      </c>
      <c r="F10" s="102">
        <v>2</v>
      </c>
    </row>
    <row r="11" spans="1:6" ht="15" customHeight="1">
      <c r="A11" s="502" t="s">
        <v>291</v>
      </c>
      <c r="B11" s="502" t="s">
        <v>282</v>
      </c>
      <c r="C11" s="502" t="s">
        <v>209</v>
      </c>
      <c r="D11" s="505">
        <v>46.8</v>
      </c>
      <c r="E11" s="506">
        <v>18.2</v>
      </c>
      <c r="F11" s="102">
        <v>1</v>
      </c>
    </row>
    <row r="12" spans="1:6" ht="15" customHeight="1">
      <c r="A12" s="502" t="s">
        <v>292</v>
      </c>
      <c r="B12" s="502" t="s">
        <v>280</v>
      </c>
      <c r="C12" s="502" t="s">
        <v>212</v>
      </c>
      <c r="D12" s="505">
        <v>158.80000000000001</v>
      </c>
      <c r="E12" s="506">
        <v>64.8</v>
      </c>
      <c r="F12" s="102">
        <v>4</v>
      </c>
    </row>
    <row r="13" spans="1:6" ht="15" customHeight="1">
      <c r="A13" s="502" t="s">
        <v>293</v>
      </c>
      <c r="B13" s="502" t="s">
        <v>280</v>
      </c>
      <c r="C13" s="502" t="s">
        <v>206</v>
      </c>
      <c r="D13" s="505">
        <v>46.3</v>
      </c>
      <c r="E13" s="506">
        <v>23</v>
      </c>
      <c r="F13" s="102"/>
    </row>
    <row r="14" spans="1:6" ht="15" customHeight="1">
      <c r="A14" s="502" t="s">
        <v>294</v>
      </c>
      <c r="B14" s="502" t="s">
        <v>280</v>
      </c>
      <c r="C14" s="502" t="s">
        <v>212</v>
      </c>
      <c r="D14" s="505">
        <v>158.80000000000001</v>
      </c>
      <c r="E14" s="506">
        <v>64.8</v>
      </c>
      <c r="F14" s="102">
        <v>2</v>
      </c>
    </row>
    <row r="15" spans="1:6" ht="15" customHeight="1">
      <c r="A15" s="502" t="s">
        <v>295</v>
      </c>
      <c r="B15" s="502" t="s">
        <v>280</v>
      </c>
      <c r="C15" s="502" t="s">
        <v>212</v>
      </c>
      <c r="D15" s="505">
        <v>158.80000000000001</v>
      </c>
      <c r="E15" s="506">
        <v>64.8</v>
      </c>
      <c r="F15" s="102">
        <v>2</v>
      </c>
    </row>
    <row r="16" spans="1:6" ht="15" customHeight="1">
      <c r="A16" s="502" t="s">
        <v>296</v>
      </c>
      <c r="B16" s="502" t="s">
        <v>290</v>
      </c>
      <c r="C16" s="502" t="s">
        <v>212</v>
      </c>
      <c r="D16" s="505">
        <v>158.80000000000001</v>
      </c>
      <c r="E16" s="506">
        <v>64.8</v>
      </c>
      <c r="F16" s="102">
        <v>2</v>
      </c>
    </row>
    <row r="17" spans="1:6" ht="15" customHeight="1">
      <c r="A17" s="502" t="s">
        <v>297</v>
      </c>
      <c r="B17" s="502" t="s">
        <v>280</v>
      </c>
      <c r="C17" s="502" t="s">
        <v>212</v>
      </c>
      <c r="D17" s="505">
        <v>158.80000000000001</v>
      </c>
      <c r="E17" s="506">
        <v>64.8</v>
      </c>
      <c r="F17" s="102">
        <v>4</v>
      </c>
    </row>
    <row r="18" spans="1:6" ht="15" customHeight="1">
      <c r="A18" s="502" t="s">
        <v>298</v>
      </c>
      <c r="B18" s="502" t="s">
        <v>280</v>
      </c>
      <c r="C18" s="502" t="s">
        <v>212</v>
      </c>
      <c r="D18" s="505">
        <v>158.80000000000001</v>
      </c>
      <c r="E18" s="506">
        <v>64.8</v>
      </c>
      <c r="F18" s="102">
        <v>2</v>
      </c>
    </row>
    <row r="19" spans="1:6" ht="15" customHeight="1">
      <c r="A19" s="502" t="s">
        <v>299</v>
      </c>
      <c r="B19" s="502" t="s">
        <v>280</v>
      </c>
      <c r="C19" s="502" t="s">
        <v>212</v>
      </c>
      <c r="D19" s="505">
        <v>158.80000000000001</v>
      </c>
      <c r="E19" s="506">
        <v>64.8</v>
      </c>
      <c r="F19" s="102">
        <v>2</v>
      </c>
    </row>
    <row r="20" spans="1:6" ht="15" customHeight="1">
      <c r="A20" s="502" t="s">
        <v>300</v>
      </c>
      <c r="B20" s="502" t="s">
        <v>301</v>
      </c>
      <c r="C20" s="502" t="s">
        <v>209</v>
      </c>
      <c r="D20" s="505">
        <v>46.8</v>
      </c>
      <c r="E20" s="506">
        <v>18.2</v>
      </c>
      <c r="F20" s="102">
        <v>1</v>
      </c>
    </row>
    <row r="21" spans="1:6" ht="15" customHeight="1">
      <c r="A21" s="502" t="s">
        <v>302</v>
      </c>
      <c r="B21" s="502" t="s">
        <v>290</v>
      </c>
      <c r="C21" s="502" t="s">
        <v>209</v>
      </c>
      <c r="D21" s="505">
        <v>46.8</v>
      </c>
      <c r="E21" s="506">
        <v>18.2</v>
      </c>
      <c r="F21" s="102">
        <v>1</v>
      </c>
    </row>
    <row r="22" spans="1:6" ht="15" customHeight="1">
      <c r="A22" s="502" t="s">
        <v>303</v>
      </c>
      <c r="B22" s="502" t="s">
        <v>280</v>
      </c>
      <c r="C22" s="502" t="s">
        <v>212</v>
      </c>
      <c r="D22" s="505">
        <v>158.80000000000001</v>
      </c>
      <c r="E22" s="506">
        <v>64.8</v>
      </c>
      <c r="F22" s="102">
        <v>2</v>
      </c>
    </row>
    <row r="23" spans="1:6" ht="15" customHeight="1">
      <c r="A23" s="502" t="s">
        <v>304</v>
      </c>
      <c r="B23" s="502" t="s">
        <v>280</v>
      </c>
      <c r="C23" s="502" t="s">
        <v>212</v>
      </c>
      <c r="D23" s="505">
        <v>158.80000000000001</v>
      </c>
      <c r="E23" s="506">
        <v>64.8</v>
      </c>
      <c r="F23" s="102"/>
    </row>
    <row r="24" spans="1:6" ht="15" customHeight="1">
      <c r="A24" s="502" t="s">
        <v>21</v>
      </c>
      <c r="B24" s="502" t="s">
        <v>280</v>
      </c>
      <c r="C24" s="502" t="s">
        <v>212</v>
      </c>
      <c r="D24" s="505">
        <v>158.80000000000001</v>
      </c>
      <c r="E24" s="506">
        <v>64.8</v>
      </c>
      <c r="F24" s="102">
        <v>2</v>
      </c>
    </row>
    <row r="25" spans="1:6" ht="15" customHeight="1">
      <c r="A25" s="502" t="s">
        <v>305</v>
      </c>
      <c r="B25" s="502" t="s">
        <v>282</v>
      </c>
      <c r="C25" s="502" t="s">
        <v>209</v>
      </c>
      <c r="D25" s="505">
        <v>46.8</v>
      </c>
      <c r="E25" s="506">
        <v>18.2</v>
      </c>
      <c r="F25" s="102">
        <v>1</v>
      </c>
    </row>
    <row r="26" spans="1:6" ht="15" customHeight="1">
      <c r="A26" s="502" t="s">
        <v>306</v>
      </c>
      <c r="B26" s="502" t="s">
        <v>301</v>
      </c>
      <c r="C26" s="502" t="s">
        <v>212</v>
      </c>
      <c r="D26" s="505">
        <v>160.30000000000001</v>
      </c>
      <c r="E26" s="506">
        <v>65.400000000000006</v>
      </c>
      <c r="F26" s="102">
        <v>1</v>
      </c>
    </row>
    <row r="27" spans="1:6" ht="15" customHeight="1">
      <c r="A27" s="502" t="s">
        <v>307</v>
      </c>
      <c r="B27" s="502" t="s">
        <v>280</v>
      </c>
      <c r="C27" s="502" t="s">
        <v>212</v>
      </c>
      <c r="D27" s="505">
        <v>158.80000000000001</v>
      </c>
      <c r="E27" s="506">
        <v>64.8</v>
      </c>
      <c r="F27" s="102">
        <v>2</v>
      </c>
    </row>
    <row r="28" spans="1:6" ht="15" customHeight="1">
      <c r="A28" s="502" t="s">
        <v>308</v>
      </c>
      <c r="B28" s="502" t="s">
        <v>282</v>
      </c>
      <c r="C28" s="502" t="s">
        <v>209</v>
      </c>
      <c r="D28" s="505">
        <v>46.8</v>
      </c>
      <c r="E28" s="506">
        <v>18.2</v>
      </c>
      <c r="F28" s="102"/>
    </row>
    <row r="29" spans="1:6" ht="15" customHeight="1">
      <c r="A29" s="502" t="s">
        <v>309</v>
      </c>
      <c r="B29" s="502" t="s">
        <v>301</v>
      </c>
      <c r="C29" s="502" t="s">
        <v>200</v>
      </c>
      <c r="D29" s="505">
        <v>24.7</v>
      </c>
      <c r="E29" s="506">
        <v>11.4</v>
      </c>
      <c r="F29" s="102">
        <v>1</v>
      </c>
    </row>
    <row r="30" spans="1:6" ht="15" customHeight="1">
      <c r="A30" s="502" t="s">
        <v>310</v>
      </c>
      <c r="B30" s="502" t="s">
        <v>290</v>
      </c>
      <c r="C30" s="502" t="s">
        <v>200</v>
      </c>
      <c r="D30" s="505">
        <v>24.7</v>
      </c>
      <c r="E30" s="506">
        <v>11.4</v>
      </c>
      <c r="F30" s="102">
        <v>1</v>
      </c>
    </row>
    <row r="31" spans="1:6" ht="15" customHeight="1">
      <c r="A31" s="502" t="s">
        <v>311</v>
      </c>
      <c r="B31" s="502" t="s">
        <v>312</v>
      </c>
      <c r="C31" s="502" t="s">
        <v>209</v>
      </c>
      <c r="D31" s="505">
        <v>46.8</v>
      </c>
      <c r="E31" s="506">
        <v>18.2</v>
      </c>
      <c r="F31" s="102">
        <v>1</v>
      </c>
    </row>
    <row r="32" spans="1:6" ht="15" customHeight="1">
      <c r="A32" s="502" t="s">
        <v>313</v>
      </c>
      <c r="B32" s="502" t="s">
        <v>301</v>
      </c>
      <c r="C32" s="502" t="s">
        <v>212</v>
      </c>
      <c r="D32" s="505">
        <v>158.80000000000001</v>
      </c>
      <c r="E32" s="506">
        <v>64.8</v>
      </c>
      <c r="F32" s="102">
        <v>1</v>
      </c>
    </row>
    <row r="33" spans="1:6" ht="15" customHeight="1">
      <c r="A33" s="502" t="s">
        <v>314</v>
      </c>
      <c r="B33" s="502" t="s">
        <v>280</v>
      </c>
      <c r="C33" s="502" t="s">
        <v>212</v>
      </c>
      <c r="D33" s="505">
        <v>158.80000000000001</v>
      </c>
      <c r="E33" s="506">
        <v>64.8</v>
      </c>
      <c r="F33" s="102">
        <v>2</v>
      </c>
    </row>
    <row r="34" spans="1:6" ht="15" customHeight="1">
      <c r="A34" s="502" t="s">
        <v>315</v>
      </c>
      <c r="B34" s="502" t="s">
        <v>301</v>
      </c>
      <c r="C34" s="502" t="s">
        <v>212</v>
      </c>
      <c r="D34" s="505">
        <v>95.3</v>
      </c>
      <c r="E34" s="506">
        <v>38.9</v>
      </c>
      <c r="F34" s="102">
        <v>1</v>
      </c>
    </row>
    <row r="35" spans="1:6" ht="15" customHeight="1">
      <c r="A35" s="502" t="s">
        <v>316</v>
      </c>
      <c r="B35" s="502" t="s">
        <v>280</v>
      </c>
      <c r="C35" s="502" t="s">
        <v>212</v>
      </c>
      <c r="D35" s="505">
        <v>158.80000000000001</v>
      </c>
      <c r="E35" s="506">
        <v>64.8</v>
      </c>
      <c r="F35" s="102">
        <v>2</v>
      </c>
    </row>
    <row r="36" spans="1:6" ht="15" customHeight="1">
      <c r="A36" s="502" t="s">
        <v>317</v>
      </c>
      <c r="B36" s="502" t="s">
        <v>282</v>
      </c>
      <c r="C36" s="502" t="s">
        <v>209</v>
      </c>
      <c r="D36" s="505">
        <v>46.8</v>
      </c>
      <c r="E36" s="506">
        <v>18.2</v>
      </c>
      <c r="F36" s="102">
        <v>1</v>
      </c>
    </row>
    <row r="37" spans="1:6" ht="15" customHeight="1">
      <c r="A37" s="502" t="s">
        <v>318</v>
      </c>
      <c r="B37" s="502" t="s">
        <v>282</v>
      </c>
      <c r="C37" s="502" t="s">
        <v>209</v>
      </c>
      <c r="D37" s="505">
        <v>46.8</v>
      </c>
      <c r="E37" s="506">
        <v>18.2</v>
      </c>
      <c r="F37" s="102">
        <v>1</v>
      </c>
    </row>
    <row r="38" spans="1:6" ht="15" customHeight="1">
      <c r="A38" s="502" t="s">
        <v>319</v>
      </c>
      <c r="B38" s="502" t="s">
        <v>290</v>
      </c>
      <c r="C38" s="502" t="s">
        <v>209</v>
      </c>
      <c r="D38" s="505">
        <v>46.8</v>
      </c>
      <c r="E38" s="506">
        <v>18.2</v>
      </c>
      <c r="F38" s="102">
        <v>1</v>
      </c>
    </row>
    <row r="39" spans="1:6" ht="15" customHeight="1">
      <c r="A39" s="502" t="s">
        <v>320</v>
      </c>
      <c r="B39" s="502" t="s">
        <v>280</v>
      </c>
      <c r="C39" s="502" t="s">
        <v>212</v>
      </c>
      <c r="D39" s="505">
        <v>158.80000000000001</v>
      </c>
      <c r="E39" s="506">
        <v>64.8</v>
      </c>
      <c r="F39" s="102"/>
    </row>
    <row r="40" spans="1:6" ht="15" customHeight="1">
      <c r="A40" s="502" t="s">
        <v>321</v>
      </c>
      <c r="B40" s="502" t="s">
        <v>280</v>
      </c>
      <c r="C40" s="502" t="s">
        <v>212</v>
      </c>
      <c r="D40" s="505">
        <v>158.80000000000001</v>
      </c>
      <c r="E40" s="506">
        <v>64.8</v>
      </c>
      <c r="F40" s="102">
        <v>2</v>
      </c>
    </row>
    <row r="41" spans="1:6" ht="15" customHeight="1">
      <c r="A41" s="502" t="s">
        <v>322</v>
      </c>
      <c r="B41" s="502" t="s">
        <v>280</v>
      </c>
      <c r="C41" s="502" t="s">
        <v>212</v>
      </c>
      <c r="D41" s="505">
        <v>158.80000000000001</v>
      </c>
      <c r="E41" s="506">
        <v>64.8</v>
      </c>
      <c r="F41" s="102">
        <v>4</v>
      </c>
    </row>
    <row r="42" spans="1:6" ht="30">
      <c r="A42" s="502" t="s">
        <v>323</v>
      </c>
      <c r="B42" s="502" t="s">
        <v>324</v>
      </c>
      <c r="C42" s="502" t="s">
        <v>312</v>
      </c>
      <c r="D42" s="507" t="s">
        <v>312</v>
      </c>
      <c r="E42" s="508" t="s">
        <v>312</v>
      </c>
      <c r="F42" s="102"/>
    </row>
    <row r="43" spans="1:6" ht="15" customHeight="1">
      <c r="A43" s="502" t="s">
        <v>325</v>
      </c>
      <c r="B43" s="502" t="s">
        <v>312</v>
      </c>
      <c r="C43" s="502" t="s">
        <v>200</v>
      </c>
      <c r="D43" s="505">
        <v>24.7</v>
      </c>
      <c r="E43" s="506">
        <v>11.4</v>
      </c>
      <c r="F43" s="102"/>
    </row>
    <row r="44" spans="1:6" ht="15" customHeight="1">
      <c r="A44" s="502" t="s">
        <v>326</v>
      </c>
      <c r="B44" s="502" t="s">
        <v>312</v>
      </c>
      <c r="C44" s="502" t="s">
        <v>209</v>
      </c>
      <c r="D44" s="505">
        <v>46.8</v>
      </c>
      <c r="E44" s="506">
        <v>18.2</v>
      </c>
      <c r="F44" s="102">
        <v>1</v>
      </c>
    </row>
    <row r="45" spans="1:6" ht="15" customHeight="1">
      <c r="A45" s="502" t="s">
        <v>327</v>
      </c>
      <c r="B45" s="502" t="s">
        <v>282</v>
      </c>
      <c r="C45" s="502" t="s">
        <v>209</v>
      </c>
      <c r="D45" s="505">
        <v>46.8</v>
      </c>
      <c r="E45" s="506">
        <v>18.2</v>
      </c>
      <c r="F45" s="102">
        <v>1</v>
      </c>
    </row>
    <row r="46" spans="1:6" ht="15" customHeight="1">
      <c r="A46" s="502" t="s">
        <v>328</v>
      </c>
      <c r="B46" s="502" t="s">
        <v>280</v>
      </c>
      <c r="C46" s="502" t="s">
        <v>212</v>
      </c>
      <c r="D46" s="505">
        <v>158.80000000000001</v>
      </c>
      <c r="E46" s="506">
        <v>64.8</v>
      </c>
      <c r="F46" s="102">
        <v>1</v>
      </c>
    </row>
    <row r="47" spans="1:6" ht="15" customHeight="1">
      <c r="A47" s="502" t="s">
        <v>329</v>
      </c>
      <c r="B47" s="502" t="s">
        <v>280</v>
      </c>
      <c r="C47" s="502" t="s">
        <v>212</v>
      </c>
      <c r="D47" s="505">
        <v>158.80000000000001</v>
      </c>
      <c r="E47" s="506">
        <v>64.8</v>
      </c>
      <c r="F47" s="102">
        <v>2</v>
      </c>
    </row>
    <row r="48" spans="1:6" ht="15" customHeight="1">
      <c r="A48" s="502" t="s">
        <v>330</v>
      </c>
      <c r="B48" s="502" t="s">
        <v>280</v>
      </c>
      <c r="C48" s="502" t="s">
        <v>206</v>
      </c>
      <c r="D48" s="505">
        <v>46.3</v>
      </c>
      <c r="E48" s="506">
        <v>23</v>
      </c>
      <c r="F48" s="102"/>
    </row>
    <row r="49" spans="1:6" ht="15" customHeight="1">
      <c r="A49" s="502" t="s">
        <v>331</v>
      </c>
      <c r="B49" s="502" t="s">
        <v>280</v>
      </c>
      <c r="C49" s="502" t="s">
        <v>212</v>
      </c>
      <c r="D49" s="505">
        <v>158.80000000000001</v>
      </c>
      <c r="E49" s="506">
        <v>64.8</v>
      </c>
      <c r="F49" s="102">
        <v>1</v>
      </c>
    </row>
    <row r="50" spans="1:6" ht="15" customHeight="1">
      <c r="A50" s="502" t="s">
        <v>332</v>
      </c>
      <c r="B50" s="502" t="s">
        <v>280</v>
      </c>
      <c r="C50" s="502" t="s">
        <v>212</v>
      </c>
      <c r="D50" s="505">
        <v>158.80000000000001</v>
      </c>
      <c r="E50" s="506">
        <v>64.8</v>
      </c>
      <c r="F50" s="102">
        <v>2</v>
      </c>
    </row>
    <row r="51" spans="1:6" ht="15" customHeight="1">
      <c r="A51" s="502" t="s">
        <v>333</v>
      </c>
      <c r="B51" s="502" t="s">
        <v>280</v>
      </c>
      <c r="C51" s="502" t="s">
        <v>212</v>
      </c>
      <c r="D51" s="505">
        <v>158.80000000000001</v>
      </c>
      <c r="E51" s="506">
        <v>64.8</v>
      </c>
      <c r="F51" s="102">
        <v>2</v>
      </c>
    </row>
    <row r="52" spans="1:6" ht="15" customHeight="1">
      <c r="A52" s="502" t="s">
        <v>334</v>
      </c>
      <c r="B52" s="502" t="s">
        <v>301</v>
      </c>
      <c r="C52" s="502" t="s">
        <v>212</v>
      </c>
      <c r="D52" s="505">
        <v>158.80000000000001</v>
      </c>
      <c r="E52" s="506">
        <v>64.8</v>
      </c>
      <c r="F52" s="102"/>
    </row>
    <row r="53" spans="1:6" ht="15" customHeight="1">
      <c r="A53" s="502" t="s">
        <v>335</v>
      </c>
      <c r="B53" s="502" t="s">
        <v>301</v>
      </c>
      <c r="C53" s="502" t="s">
        <v>212</v>
      </c>
      <c r="D53" s="505">
        <v>95.3</v>
      </c>
      <c r="E53" s="506">
        <v>38.9</v>
      </c>
      <c r="F53" s="102">
        <v>1</v>
      </c>
    </row>
    <row r="54" spans="1:6" ht="15" customHeight="1">
      <c r="A54" s="502" t="s">
        <v>336</v>
      </c>
      <c r="B54" s="502" t="s">
        <v>282</v>
      </c>
      <c r="C54" s="502" t="s">
        <v>209</v>
      </c>
      <c r="D54" s="505">
        <v>46.8</v>
      </c>
      <c r="E54" s="506">
        <v>18.2</v>
      </c>
      <c r="F54" s="102">
        <v>1</v>
      </c>
    </row>
    <row r="55" spans="1:6" ht="15" customHeight="1">
      <c r="A55" s="502" t="s">
        <v>337</v>
      </c>
      <c r="B55" s="502" t="s">
        <v>282</v>
      </c>
      <c r="C55" s="502" t="s">
        <v>209</v>
      </c>
      <c r="D55" s="505">
        <v>46.8</v>
      </c>
      <c r="E55" s="506">
        <v>18.2</v>
      </c>
      <c r="F55" s="102">
        <v>1</v>
      </c>
    </row>
    <row r="56" spans="1:6" ht="15" customHeight="1">
      <c r="A56" s="502" t="s">
        <v>338</v>
      </c>
      <c r="B56" s="502" t="s">
        <v>280</v>
      </c>
      <c r="C56" s="502" t="s">
        <v>212</v>
      </c>
      <c r="D56" s="505">
        <v>158.80000000000001</v>
      </c>
      <c r="E56" s="506">
        <v>64.8</v>
      </c>
      <c r="F56" s="102">
        <v>1</v>
      </c>
    </row>
    <row r="57" spans="1:6" ht="15" customHeight="1">
      <c r="A57" s="502" t="s">
        <v>339</v>
      </c>
      <c r="B57" s="502" t="s">
        <v>282</v>
      </c>
      <c r="C57" s="502" t="s">
        <v>209</v>
      </c>
      <c r="D57" s="505">
        <v>46.8</v>
      </c>
      <c r="E57" s="506">
        <v>18.2</v>
      </c>
      <c r="F57" s="102"/>
    </row>
    <row r="58" spans="1:6">
      <c r="A58" s="502" t="s">
        <v>340</v>
      </c>
      <c r="B58" s="502" t="s">
        <v>301</v>
      </c>
      <c r="C58" s="502" t="s">
        <v>212</v>
      </c>
      <c r="D58" s="505">
        <v>158.80000000000001</v>
      </c>
      <c r="E58" s="506">
        <v>64.8</v>
      </c>
      <c r="F58" s="102">
        <v>1</v>
      </c>
    </row>
    <row r="59" spans="1:6">
      <c r="A59" s="502" t="s">
        <v>341</v>
      </c>
      <c r="B59" s="502" t="s">
        <v>280</v>
      </c>
      <c r="C59" s="502" t="s">
        <v>212</v>
      </c>
      <c r="D59" s="505">
        <v>158.80000000000001</v>
      </c>
      <c r="E59" s="506">
        <v>64.8</v>
      </c>
      <c r="F59" s="102">
        <v>4</v>
      </c>
    </row>
    <row r="60" spans="1:6">
      <c r="A60" s="502" t="s">
        <v>342</v>
      </c>
      <c r="B60" s="502" t="s">
        <v>282</v>
      </c>
      <c r="C60" s="502" t="s">
        <v>209</v>
      </c>
      <c r="D60" s="505">
        <v>46.8</v>
      </c>
      <c r="E60" s="506">
        <v>18.2</v>
      </c>
      <c r="F60" s="102">
        <v>1</v>
      </c>
    </row>
    <row r="61" spans="1:6">
      <c r="A61" s="502" t="s">
        <v>343</v>
      </c>
      <c r="B61" s="502" t="s">
        <v>301</v>
      </c>
      <c r="C61" s="502" t="s">
        <v>212</v>
      </c>
      <c r="D61" s="505">
        <v>158.80000000000001</v>
      </c>
      <c r="E61" s="506">
        <v>64.8</v>
      </c>
      <c r="F61" s="102">
        <v>2</v>
      </c>
    </row>
    <row r="62" spans="1:6">
      <c r="A62" s="502" t="s">
        <v>344</v>
      </c>
      <c r="B62" s="502" t="s">
        <v>301</v>
      </c>
      <c r="C62" s="502" t="s">
        <v>212</v>
      </c>
      <c r="D62" s="505">
        <v>158.80000000000001</v>
      </c>
      <c r="E62" s="506">
        <v>64.8</v>
      </c>
      <c r="F62" s="102">
        <v>2</v>
      </c>
    </row>
    <row r="63" spans="1:6">
      <c r="A63" s="502" t="s">
        <v>345</v>
      </c>
      <c r="B63" s="502" t="s">
        <v>282</v>
      </c>
      <c r="C63" s="502" t="s">
        <v>209</v>
      </c>
      <c r="D63" s="505">
        <v>46.8</v>
      </c>
      <c r="E63" s="506">
        <v>18.2</v>
      </c>
      <c r="F63" s="102">
        <v>1</v>
      </c>
    </row>
    <row r="64" spans="1:6">
      <c r="A64" s="502" t="s">
        <v>346</v>
      </c>
      <c r="B64" s="502" t="s">
        <v>280</v>
      </c>
      <c r="C64" s="502" t="s">
        <v>212</v>
      </c>
      <c r="D64" s="505">
        <v>158.80000000000001</v>
      </c>
      <c r="E64" s="506">
        <v>64.8</v>
      </c>
      <c r="F64" s="102">
        <v>2</v>
      </c>
    </row>
    <row r="65" spans="1:6">
      <c r="A65" s="502" t="s">
        <v>347</v>
      </c>
      <c r="B65" s="502" t="s">
        <v>282</v>
      </c>
      <c r="C65" s="502" t="s">
        <v>209</v>
      </c>
      <c r="D65" s="505">
        <v>46.8</v>
      </c>
      <c r="E65" s="506">
        <v>18.2</v>
      </c>
      <c r="F65" s="102">
        <v>1</v>
      </c>
    </row>
    <row r="66" spans="1:6">
      <c r="A66" s="502" t="s">
        <v>348</v>
      </c>
      <c r="B66" s="502" t="s">
        <v>301</v>
      </c>
      <c r="C66" s="502" t="s">
        <v>212</v>
      </c>
      <c r="D66" s="505">
        <v>95.3</v>
      </c>
      <c r="E66" s="506">
        <v>38.9</v>
      </c>
      <c r="F66" s="102">
        <v>1</v>
      </c>
    </row>
    <row r="67" spans="1:6">
      <c r="A67" s="502" t="s">
        <v>349</v>
      </c>
      <c r="B67" s="502" t="s">
        <v>282</v>
      </c>
      <c r="C67" s="502" t="s">
        <v>209</v>
      </c>
      <c r="D67" s="505">
        <v>46.8</v>
      </c>
      <c r="E67" s="506">
        <v>18.2</v>
      </c>
      <c r="F67" s="102">
        <v>1</v>
      </c>
    </row>
    <row r="68" spans="1:6">
      <c r="A68" s="502" t="s">
        <v>350</v>
      </c>
      <c r="B68" s="502" t="s">
        <v>282</v>
      </c>
      <c r="C68" s="502" t="s">
        <v>209</v>
      </c>
      <c r="D68" s="505">
        <v>46.8</v>
      </c>
      <c r="E68" s="506">
        <v>18.2</v>
      </c>
      <c r="F68" s="102">
        <v>1</v>
      </c>
    </row>
    <row r="69" spans="1:6">
      <c r="A69" s="502" t="s">
        <v>351</v>
      </c>
      <c r="B69" s="502" t="s">
        <v>280</v>
      </c>
      <c r="C69" s="502" t="s">
        <v>212</v>
      </c>
      <c r="D69" s="505">
        <v>158.80000000000001</v>
      </c>
      <c r="E69" s="506">
        <v>64.8</v>
      </c>
      <c r="F69" s="102">
        <v>2</v>
      </c>
    </row>
    <row r="70" spans="1:6">
      <c r="A70" s="502" t="s">
        <v>352</v>
      </c>
      <c r="B70" s="502" t="s">
        <v>301</v>
      </c>
      <c r="C70" s="502" t="s">
        <v>206</v>
      </c>
      <c r="D70" s="505">
        <v>46.3</v>
      </c>
      <c r="E70" s="506">
        <v>23</v>
      </c>
      <c r="F70" s="102">
        <v>1</v>
      </c>
    </row>
    <row r="71" spans="1:6">
      <c r="A71" s="502" t="s">
        <v>353</v>
      </c>
      <c r="B71" s="502" t="s">
        <v>280</v>
      </c>
      <c r="C71" s="502" t="s">
        <v>212</v>
      </c>
      <c r="D71" s="505">
        <v>158.80000000000001</v>
      </c>
      <c r="E71" s="506">
        <v>64.8</v>
      </c>
      <c r="F71" s="102">
        <v>3</v>
      </c>
    </row>
    <row r="72" spans="1:6">
      <c r="A72" s="502" t="s">
        <v>354</v>
      </c>
      <c r="B72" s="502" t="s">
        <v>280</v>
      </c>
      <c r="C72" s="502" t="s">
        <v>212</v>
      </c>
      <c r="D72" s="505">
        <v>158.80000000000001</v>
      </c>
      <c r="E72" s="506">
        <v>64.8</v>
      </c>
      <c r="F72" s="102">
        <v>4</v>
      </c>
    </row>
    <row r="73" spans="1:6">
      <c r="A73" s="502" t="s">
        <v>355</v>
      </c>
      <c r="B73" s="502" t="s">
        <v>280</v>
      </c>
      <c r="C73" s="502" t="s">
        <v>212</v>
      </c>
      <c r="D73" s="505">
        <v>158.80000000000001</v>
      </c>
      <c r="E73" s="506">
        <v>64.8</v>
      </c>
      <c r="F73" s="102">
        <v>2</v>
      </c>
    </row>
    <row r="74" spans="1:6">
      <c r="A74" s="502" t="s">
        <v>356</v>
      </c>
      <c r="B74" s="502" t="s">
        <v>301</v>
      </c>
      <c r="C74" s="502" t="s">
        <v>212</v>
      </c>
      <c r="D74" s="505">
        <v>158.80000000000001</v>
      </c>
      <c r="E74" s="506">
        <v>64.8</v>
      </c>
      <c r="F74" s="102">
        <v>2</v>
      </c>
    </row>
    <row r="75" spans="1:6">
      <c r="A75" s="502" t="s">
        <v>357</v>
      </c>
      <c r="B75" s="502" t="s">
        <v>280</v>
      </c>
      <c r="C75" s="502" t="s">
        <v>212</v>
      </c>
      <c r="D75" s="505">
        <v>158.80000000000001</v>
      </c>
      <c r="E75" s="506">
        <v>64.8</v>
      </c>
      <c r="F75" s="102"/>
    </row>
    <row r="76" spans="1:6">
      <c r="A76" s="502" t="s">
        <v>358</v>
      </c>
      <c r="B76" s="502" t="s">
        <v>282</v>
      </c>
      <c r="C76" s="502" t="s">
        <v>209</v>
      </c>
      <c r="D76" s="505">
        <v>46.8</v>
      </c>
      <c r="E76" s="506">
        <v>18.2</v>
      </c>
      <c r="F76" s="102">
        <v>1</v>
      </c>
    </row>
    <row r="77" spans="1:6">
      <c r="A77" s="502" t="s">
        <v>359</v>
      </c>
      <c r="B77" s="502" t="s">
        <v>290</v>
      </c>
      <c r="C77" s="502" t="s">
        <v>209</v>
      </c>
      <c r="D77" s="505">
        <v>46.8</v>
      </c>
      <c r="E77" s="506">
        <v>18.2</v>
      </c>
      <c r="F77" s="102">
        <v>1</v>
      </c>
    </row>
    <row r="78" spans="1:6">
      <c r="A78" s="502" t="s">
        <v>360</v>
      </c>
      <c r="B78" s="502" t="s">
        <v>301</v>
      </c>
      <c r="C78" s="502" t="s">
        <v>212</v>
      </c>
      <c r="D78" s="505">
        <v>158.80000000000001</v>
      </c>
      <c r="E78" s="506">
        <v>64.8</v>
      </c>
      <c r="F78" s="102">
        <v>1</v>
      </c>
    </row>
    <row r="79" spans="1:6">
      <c r="A79" s="502" t="s">
        <v>361</v>
      </c>
      <c r="B79" s="502" t="s">
        <v>280</v>
      </c>
      <c r="C79" s="502" t="s">
        <v>212</v>
      </c>
      <c r="D79" s="505">
        <v>158.80000000000001</v>
      </c>
      <c r="E79" s="506">
        <v>64.8</v>
      </c>
      <c r="F79" s="102">
        <v>2</v>
      </c>
    </row>
    <row r="80" spans="1:6">
      <c r="A80" s="502" t="s">
        <v>362</v>
      </c>
      <c r="B80" s="502" t="s">
        <v>301</v>
      </c>
      <c r="C80" s="502" t="s">
        <v>209</v>
      </c>
      <c r="D80" s="505">
        <v>46.8</v>
      </c>
      <c r="E80" s="506">
        <v>18.2</v>
      </c>
      <c r="F80" s="102">
        <v>1</v>
      </c>
    </row>
    <row r="81" spans="1:6">
      <c r="A81" s="502" t="s">
        <v>202</v>
      </c>
      <c r="B81" s="502" t="s">
        <v>312</v>
      </c>
      <c r="C81" s="502" t="s">
        <v>203</v>
      </c>
      <c r="D81" s="505">
        <v>30.5</v>
      </c>
      <c r="E81" s="506">
        <v>16.2</v>
      </c>
      <c r="F81" s="102">
        <v>1</v>
      </c>
    </row>
    <row r="82" spans="1:6">
      <c r="A82" s="502" t="s">
        <v>363</v>
      </c>
      <c r="B82" s="502" t="s">
        <v>280</v>
      </c>
      <c r="C82" s="502" t="s">
        <v>212</v>
      </c>
      <c r="D82" s="505">
        <v>158.80000000000001</v>
      </c>
      <c r="E82" s="506">
        <v>64.8</v>
      </c>
      <c r="F82" s="102">
        <v>2</v>
      </c>
    </row>
    <row r="83" spans="1:6">
      <c r="A83" s="502" t="s">
        <v>364</v>
      </c>
      <c r="B83" s="502" t="s">
        <v>301</v>
      </c>
      <c r="C83" s="502" t="s">
        <v>212</v>
      </c>
      <c r="D83" s="505">
        <v>158.80000000000001</v>
      </c>
      <c r="E83" s="506">
        <v>64.8</v>
      </c>
      <c r="F83" s="102">
        <v>1</v>
      </c>
    </row>
    <row r="84" spans="1:6">
      <c r="A84" s="502" t="s">
        <v>365</v>
      </c>
      <c r="B84" s="502" t="s">
        <v>280</v>
      </c>
      <c r="C84" s="502" t="s">
        <v>212</v>
      </c>
      <c r="D84" s="505">
        <v>158.80000000000001</v>
      </c>
      <c r="E84" s="506">
        <v>64.8</v>
      </c>
      <c r="F84" s="102">
        <v>1</v>
      </c>
    </row>
    <row r="85" spans="1:6">
      <c r="A85" s="502" t="s">
        <v>366</v>
      </c>
      <c r="B85" s="502" t="s">
        <v>301</v>
      </c>
      <c r="C85" s="502" t="s">
        <v>209</v>
      </c>
      <c r="D85" s="505">
        <v>46.8</v>
      </c>
      <c r="E85" s="506">
        <v>18.2</v>
      </c>
      <c r="F85" s="102">
        <v>1</v>
      </c>
    </row>
    <row r="86" spans="1:6">
      <c r="A86" s="502" t="s">
        <v>367</v>
      </c>
      <c r="B86" s="502" t="s">
        <v>290</v>
      </c>
      <c r="C86" s="502" t="s">
        <v>209</v>
      </c>
      <c r="D86" s="505">
        <v>46.8</v>
      </c>
      <c r="E86" s="506">
        <v>18.2</v>
      </c>
      <c r="F86" s="102">
        <v>1</v>
      </c>
    </row>
    <row r="87" spans="1:6">
      <c r="A87" s="502" t="s">
        <v>368</v>
      </c>
      <c r="B87" s="502" t="s">
        <v>280</v>
      </c>
      <c r="C87" s="502" t="s">
        <v>212</v>
      </c>
      <c r="D87" s="505">
        <v>158.80000000000001</v>
      </c>
      <c r="E87" s="506">
        <v>64.8</v>
      </c>
      <c r="F87" s="102"/>
    </row>
    <row r="88" spans="1:6">
      <c r="A88" s="502" t="s">
        <v>369</v>
      </c>
      <c r="B88" s="502" t="s">
        <v>280</v>
      </c>
      <c r="C88" s="502" t="s">
        <v>212</v>
      </c>
      <c r="D88" s="505">
        <v>158.80000000000001</v>
      </c>
      <c r="E88" s="506">
        <v>64.8</v>
      </c>
      <c r="F88" s="102">
        <v>4</v>
      </c>
    </row>
    <row r="89" spans="1:6">
      <c r="A89" s="502" t="s">
        <v>370</v>
      </c>
      <c r="B89" s="502" t="s">
        <v>282</v>
      </c>
      <c r="C89" s="502" t="s">
        <v>209</v>
      </c>
      <c r="D89" s="505">
        <v>46.8</v>
      </c>
      <c r="E89" s="506">
        <v>18.2</v>
      </c>
      <c r="F89" s="102">
        <v>1</v>
      </c>
    </row>
    <row r="90" spans="1:6">
      <c r="A90" s="502" t="s">
        <v>371</v>
      </c>
      <c r="B90" s="502" t="s">
        <v>280</v>
      </c>
      <c r="C90" s="502" t="s">
        <v>212</v>
      </c>
      <c r="D90" s="505">
        <v>158.80000000000001</v>
      </c>
      <c r="E90" s="506">
        <v>64.8</v>
      </c>
      <c r="F90" s="102">
        <v>2</v>
      </c>
    </row>
    <row r="91" spans="1:6">
      <c r="A91" s="502" t="s">
        <v>372</v>
      </c>
      <c r="B91" s="502" t="s">
        <v>280</v>
      </c>
      <c r="C91" s="502" t="s">
        <v>212</v>
      </c>
      <c r="D91" s="505">
        <v>158.80000000000001</v>
      </c>
      <c r="E91" s="506">
        <v>64.8</v>
      </c>
      <c r="F91" s="102">
        <v>2</v>
      </c>
    </row>
    <row r="92" spans="1:6">
      <c r="A92" s="502" t="s">
        <v>373</v>
      </c>
      <c r="B92" s="502" t="s">
        <v>280</v>
      </c>
      <c r="C92" s="502" t="s">
        <v>212</v>
      </c>
      <c r="D92" s="505">
        <v>158.80000000000001</v>
      </c>
      <c r="E92" s="506">
        <v>64.8</v>
      </c>
      <c r="F92" s="102"/>
    </row>
    <row r="93" spans="1:6">
      <c r="A93" s="502" t="s">
        <v>374</v>
      </c>
      <c r="B93" s="502" t="s">
        <v>280</v>
      </c>
      <c r="C93" s="502" t="s">
        <v>212</v>
      </c>
      <c r="D93" s="505">
        <v>158.80000000000001</v>
      </c>
      <c r="E93" s="506">
        <v>64.8</v>
      </c>
      <c r="F93" s="102">
        <v>2</v>
      </c>
    </row>
    <row r="94" spans="1:6">
      <c r="A94" s="502" t="s">
        <v>375</v>
      </c>
      <c r="B94" s="502" t="s">
        <v>312</v>
      </c>
      <c r="C94" s="502" t="s">
        <v>209</v>
      </c>
      <c r="D94" s="505">
        <v>46.8</v>
      </c>
      <c r="E94" s="506">
        <v>18.2</v>
      </c>
      <c r="F94" s="102">
        <v>1</v>
      </c>
    </row>
    <row r="95" spans="1:6">
      <c r="A95" s="502" t="s">
        <v>376</v>
      </c>
      <c r="B95" s="502" t="s">
        <v>301</v>
      </c>
      <c r="C95" s="502" t="s">
        <v>212</v>
      </c>
      <c r="D95" s="505">
        <v>158.80000000000001</v>
      </c>
      <c r="E95" s="506">
        <v>64.8</v>
      </c>
      <c r="F95" s="102">
        <v>2</v>
      </c>
    </row>
    <row r="96" spans="1:6">
      <c r="A96" s="502" t="s">
        <v>377</v>
      </c>
      <c r="B96" s="502" t="s">
        <v>280</v>
      </c>
      <c r="C96" s="502" t="s">
        <v>212</v>
      </c>
      <c r="D96" s="505">
        <v>158.80000000000001</v>
      </c>
      <c r="E96" s="506">
        <v>64.8</v>
      </c>
      <c r="F96" s="102">
        <v>2</v>
      </c>
    </row>
    <row r="97" spans="1:6">
      <c r="A97" s="502" t="s">
        <v>378</v>
      </c>
      <c r="B97" s="502" t="s">
        <v>301</v>
      </c>
      <c r="C97" s="502" t="s">
        <v>212</v>
      </c>
      <c r="D97" s="505">
        <v>158.80000000000001</v>
      </c>
      <c r="E97" s="506">
        <v>64.8</v>
      </c>
      <c r="F97" s="102">
        <v>2</v>
      </c>
    </row>
    <row r="98" spans="1:6">
      <c r="A98" s="502" t="s">
        <v>379</v>
      </c>
      <c r="B98" s="502" t="s">
        <v>282</v>
      </c>
      <c r="C98" s="502" t="s">
        <v>209</v>
      </c>
      <c r="D98" s="505">
        <v>46.8</v>
      </c>
      <c r="E98" s="506">
        <v>18.2</v>
      </c>
      <c r="F98" s="102"/>
    </row>
    <row r="99" spans="1:6">
      <c r="A99" s="502" t="s">
        <v>380</v>
      </c>
      <c r="B99" s="502" t="s">
        <v>301</v>
      </c>
      <c r="C99" s="502" t="s">
        <v>209</v>
      </c>
      <c r="D99" s="505">
        <v>158.80000000000001</v>
      </c>
      <c r="E99" s="506">
        <v>64.8</v>
      </c>
      <c r="F99" s="102">
        <v>2</v>
      </c>
    </row>
    <row r="100" spans="1:6">
      <c r="A100" s="502" t="s">
        <v>381</v>
      </c>
      <c r="B100" s="502" t="s">
        <v>301</v>
      </c>
      <c r="C100" s="502" t="s">
        <v>212</v>
      </c>
      <c r="D100" s="505">
        <v>158.80000000000001</v>
      </c>
      <c r="E100" s="506">
        <v>64.8</v>
      </c>
      <c r="F100" s="102">
        <v>2</v>
      </c>
    </row>
    <row r="101" spans="1:6">
      <c r="A101" s="502" t="s">
        <v>382</v>
      </c>
      <c r="B101" s="502" t="s">
        <v>280</v>
      </c>
      <c r="C101" s="502" t="s">
        <v>212</v>
      </c>
      <c r="D101" s="505">
        <v>158.80000000000001</v>
      </c>
      <c r="E101" s="506">
        <v>64.8</v>
      </c>
      <c r="F101" s="102"/>
    </row>
    <row r="102" spans="1:6">
      <c r="A102" s="502" t="s">
        <v>383</v>
      </c>
      <c r="B102" s="502" t="s">
        <v>280</v>
      </c>
      <c r="C102" s="502" t="s">
        <v>212</v>
      </c>
      <c r="D102" s="505">
        <v>158.80000000000001</v>
      </c>
      <c r="E102" s="506">
        <v>64.8</v>
      </c>
      <c r="F102" s="102">
        <v>2</v>
      </c>
    </row>
    <row r="103" spans="1:6">
      <c r="A103" s="502" t="s">
        <v>384</v>
      </c>
      <c r="B103" s="502" t="s">
        <v>301</v>
      </c>
      <c r="C103" s="502" t="s">
        <v>212</v>
      </c>
      <c r="D103" s="505">
        <v>95.3</v>
      </c>
      <c r="E103" s="506">
        <v>38.9</v>
      </c>
      <c r="F103" s="102">
        <v>1</v>
      </c>
    </row>
    <row r="104" spans="1:6">
      <c r="A104" s="502" t="s">
        <v>385</v>
      </c>
      <c r="B104" s="502" t="s">
        <v>280</v>
      </c>
      <c r="C104" s="502" t="s">
        <v>212</v>
      </c>
      <c r="D104" s="505">
        <v>158.80000000000001</v>
      </c>
      <c r="E104" s="506">
        <v>64.8</v>
      </c>
      <c r="F104" s="102">
        <v>3</v>
      </c>
    </row>
    <row r="105" spans="1:6">
      <c r="A105" s="502" t="s">
        <v>386</v>
      </c>
      <c r="B105" s="502" t="s">
        <v>301</v>
      </c>
      <c r="C105" s="502" t="s">
        <v>209</v>
      </c>
      <c r="D105" s="505">
        <v>46.8</v>
      </c>
      <c r="E105" s="506">
        <v>18.2</v>
      </c>
      <c r="F105" s="102">
        <v>1</v>
      </c>
    </row>
    <row r="106" spans="1:6">
      <c r="A106" s="502" t="s">
        <v>387</v>
      </c>
      <c r="B106" s="502" t="s">
        <v>280</v>
      </c>
      <c r="C106" s="502" t="s">
        <v>212</v>
      </c>
      <c r="D106" s="505">
        <v>158.80000000000001</v>
      </c>
      <c r="E106" s="506">
        <v>64.8</v>
      </c>
      <c r="F106" s="102">
        <v>2</v>
      </c>
    </row>
    <row r="107" spans="1:6">
      <c r="A107" s="502" t="s">
        <v>388</v>
      </c>
      <c r="B107" s="502" t="s">
        <v>280</v>
      </c>
      <c r="C107" s="502" t="s">
        <v>212</v>
      </c>
      <c r="D107" s="505">
        <v>158.80000000000001</v>
      </c>
      <c r="E107" s="506">
        <v>64.8</v>
      </c>
      <c r="F107" s="102">
        <v>2</v>
      </c>
    </row>
    <row r="108" spans="1:6" ht="15.75" thickBot="1">
      <c r="A108" s="502" t="s">
        <v>389</v>
      </c>
      <c r="B108" s="502" t="s">
        <v>280</v>
      </c>
      <c r="C108" s="502" t="s">
        <v>212</v>
      </c>
      <c r="D108" s="509">
        <v>158.80000000000001</v>
      </c>
      <c r="E108" s="510">
        <v>64.8</v>
      </c>
      <c r="F108" s="102">
        <v>2</v>
      </c>
    </row>
    <row r="109" spans="1:6">
      <c r="D109" s="511"/>
      <c r="E109" s="511"/>
    </row>
    <row r="110" spans="1:6">
      <c r="D110" s="511"/>
      <c r="E110" s="511"/>
    </row>
    <row r="111" spans="1:6">
      <c r="D111" s="511"/>
      <c r="E111" s="511"/>
    </row>
  </sheetData>
  <sheetProtection algorithmName="SHA-512" hashValue="fkJXgsqehW70hegL0a1zdKI6vOz92+biEP8K2DVXfkTkl05n3MkGfGM1H4FVD08gSELO0YEaxOvXO6etso2VAQ==" saltValue="pn4TubdDUTHGm1H/2it48g==" spinCount="100000" sheet="1" objects="1" scenarios="1" autoFilter="0"/>
  <autoFilter ref="A1:E108" xr:uid="{00000000-0009-0000-0000-00000A000000}">
    <sortState xmlns:xlrd2="http://schemas.microsoft.com/office/spreadsheetml/2017/richdata2" ref="A2:E108">
      <sortCondition ref="A2:A108"/>
    </sortState>
  </autoFilter>
  <sortState xmlns:xlrd2="http://schemas.microsoft.com/office/spreadsheetml/2017/richdata2" ref="A2:E204">
    <sortCondition ref="A2:A20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FFFF00"/>
  </sheetPr>
  <dimension ref="A1:AZ493"/>
  <sheetViews>
    <sheetView tabSelected="1" topLeftCell="A9" zoomScaleNormal="100" workbookViewId="0">
      <selection activeCell="B7" sqref="B7"/>
    </sheetView>
  </sheetViews>
  <sheetFormatPr baseColWidth="10" defaultColWidth="0" defaultRowHeight="12.75" zeroHeight="1"/>
  <cols>
    <col min="1" max="1" width="40.7109375" style="420" customWidth="1"/>
    <col min="2" max="2" width="31.42578125" style="373" customWidth="1"/>
    <col min="3" max="3" width="49.28515625" style="351" customWidth="1"/>
    <col min="4" max="4" width="13.7109375" style="372" hidden="1" customWidth="1"/>
    <col min="5" max="5" width="11.42578125" style="371" hidden="1" customWidth="1"/>
    <col min="6" max="6" width="38" style="372" hidden="1" customWidth="1"/>
    <col min="7" max="7" width="50.140625" style="372" hidden="1" customWidth="1"/>
    <col min="8" max="8" width="9.85546875" style="372" hidden="1" customWidth="1"/>
    <col min="9" max="9" width="14.5703125" style="372" hidden="1" customWidth="1"/>
    <col min="10" max="10" width="12.85546875" style="372" hidden="1" customWidth="1"/>
    <col min="11" max="11" width="8.85546875" style="372" hidden="1" customWidth="1"/>
    <col min="12" max="13" width="7.5703125" style="372" hidden="1" customWidth="1"/>
    <col min="14" max="14" width="9.5703125" style="372" hidden="1" customWidth="1"/>
    <col min="15" max="15" width="11.42578125" style="372" hidden="1" customWidth="1"/>
    <col min="16" max="16" width="11.5703125" style="372" hidden="1" customWidth="1"/>
    <col min="17" max="52" width="11.42578125" style="372" hidden="1" customWidth="1"/>
    <col min="53" max="16384" width="11.42578125" style="373" hidden="1"/>
  </cols>
  <sheetData>
    <row r="1" spans="1:8" ht="30" customHeight="1" thickBot="1">
      <c r="A1" s="515" t="str">
        <f>CONCATENATE("Datos sobre la aplicación del ",IF(Identificación!B5="Metabolito","metabolito ","producto "),B3)</f>
        <v>Datos sobre la aplicación del metabolito 0</v>
      </c>
      <c r="B1" s="516"/>
      <c r="C1" s="326" t="s">
        <v>431</v>
      </c>
      <c r="D1" s="365" t="s">
        <v>6</v>
      </c>
    </row>
    <row r="2" spans="1:8" ht="15.75">
      <c r="A2" s="327" t="s">
        <v>19</v>
      </c>
      <c r="B2" s="323">
        <f>+Identificación!B4</f>
        <v>0</v>
      </c>
      <c r="C2" s="328"/>
    </row>
    <row r="3" spans="1:8" ht="15.75">
      <c r="A3" s="329" t="str">
        <f>+Identificación!A6</f>
        <v>Nombre del Metabolito &gt;&gt;&gt;</v>
      </c>
      <c r="B3" s="324">
        <f>+Identificación!B6</f>
        <v>0</v>
      </c>
      <c r="C3" s="328"/>
      <c r="F3" s="375"/>
      <c r="G3" s="376"/>
    </row>
    <row r="4" spans="1:8" ht="15.75">
      <c r="A4" s="329" t="str">
        <f>IF(B7=A29,"Concentración (g IA/kg)",Identificación!A8)</f>
        <v>Concentración (g IA/kg)</v>
      </c>
      <c r="B4" s="254">
        <f>IF(Identificación!B5="IAGT",Identificación!B8,+Identificación!B8*Identificación!B9)</f>
        <v>0</v>
      </c>
      <c r="C4" s="328"/>
      <c r="F4" s="375"/>
      <c r="G4" s="376"/>
    </row>
    <row r="5" spans="1:8" ht="15.75">
      <c r="A5" s="329" t="s">
        <v>20</v>
      </c>
      <c r="B5" s="255"/>
      <c r="C5" s="328"/>
    </row>
    <row r="6" spans="1:8" ht="15.75">
      <c r="A6" s="330" t="s">
        <v>22</v>
      </c>
      <c r="B6" s="256"/>
      <c r="C6" s="328"/>
    </row>
    <row r="7" spans="1:8" ht="15.75">
      <c r="A7" s="330" t="s">
        <v>23</v>
      </c>
      <c r="B7" s="255" t="s">
        <v>64</v>
      </c>
      <c r="C7" s="331" t="str">
        <f>IF(AND(Identificación!B7=Identificación!F12,'Patrón de uso'!B7='Patrón de uso'!A29),"OJO: Plaguicida líquido no puede ser granular!","")</f>
        <v/>
      </c>
    </row>
    <row r="8" spans="1:8" ht="18.75" customHeight="1">
      <c r="A8" s="330" t="str">
        <f>IF(B7=A29,E25,"")</f>
        <v/>
      </c>
      <c r="B8" s="257"/>
      <c r="C8" s="331" t="str">
        <f>IF(OR(B7=A29,),"&lt;Dato obligatorio","&lt;No ingrese datos")</f>
        <v>&lt;No ingrese datos</v>
      </c>
    </row>
    <row r="9" spans="1:8" ht="15.75">
      <c r="A9" s="330" t="str">
        <f>IF(B7=A29,E26,"")</f>
        <v/>
      </c>
      <c r="B9" s="255" t="s">
        <v>500</v>
      </c>
      <c r="C9" s="331" t="str">
        <f>IF(OR(B7=A29,),"&lt;Dato obligatorio","&lt;No ingrese datos")</f>
        <v>&lt;No ingrese datos</v>
      </c>
    </row>
    <row r="10" spans="1:8" ht="15.75">
      <c r="A10" s="330" t="str">
        <f>IF(B7=A30,E27,"")</f>
        <v>Tamaño de semilla</v>
      </c>
      <c r="B10" s="255" t="s">
        <v>500</v>
      </c>
      <c r="C10" s="331" t="str">
        <f>IF(B7=A30,"&lt;Dato obligatorio","&lt;No ingrese datos")</f>
        <v>&lt;Dato obligatorio</v>
      </c>
    </row>
    <row r="11" spans="1:8" ht="15.75">
      <c r="A11" s="330" t="str">
        <f>IF(B7=A30,E30,"")</f>
        <v xml:space="preserve">Peso de las semillas </v>
      </c>
      <c r="B11" s="257"/>
      <c r="C11" s="331" t="str">
        <f>IF(B7=A30,"&lt;Dato obligatorio","&lt;No ingrese datos")</f>
        <v>&lt;Dato obligatorio</v>
      </c>
    </row>
    <row r="12" spans="1:8" ht="19.5" customHeight="1">
      <c r="A12" s="330" t="str">
        <f>IF(B7=A29,"Dosis de formulado por aplicación (kg/ha)",IF(B7=A30,IF(Identificación!B7=Identificación!F12,"Dosis del formulado por kg de semilla (en mL)","Dosis de formulado por  kg de semilla (en g)"),IF(Identificación!B7=Identificación!F13,"Dosis de formulado por aplicación (kg/ha)","Dosis de formulado por aplicación (L/ha)")))</f>
        <v>Dosis de formulado por  kg de semilla (en g)</v>
      </c>
      <c r="B12" s="258"/>
      <c r="C12" s="331"/>
      <c r="E12" s="377"/>
      <c r="G12" s="378"/>
    </row>
    <row r="13" spans="1:8" ht="19.5" customHeight="1">
      <c r="A13" s="330" t="str">
        <f>IF(B7=A30,"Dosis de semilla, kg/ha","")</f>
        <v>Dosis de semilla, kg/ha</v>
      </c>
      <c r="B13" s="261"/>
      <c r="C13" s="331" t="str">
        <f>IF(B7=A30,"&lt;Dato obligatorio","&lt;No ingrese datos")</f>
        <v>&lt;Dato obligatorio</v>
      </c>
      <c r="E13" s="377"/>
      <c r="G13" s="378"/>
    </row>
    <row r="14" spans="1:8" ht="29.25" customHeight="1" thickBot="1">
      <c r="A14" s="332" t="str">
        <f>IF(B7=A30,C28,"")</f>
        <v xml:space="preserve">Tipo de aplicación </v>
      </c>
      <c r="B14" s="259" t="s">
        <v>500</v>
      </c>
      <c r="C14" s="331" t="str">
        <f>IF(B7=A30,"&lt;Dato obligatorio","&lt;No ingrese datos")</f>
        <v>&lt;Dato obligatorio</v>
      </c>
    </row>
    <row r="15" spans="1:8" ht="15.75">
      <c r="A15" s="329" t="s">
        <v>444</v>
      </c>
      <c r="B15" s="325">
        <f>IF(OR(B7=A25,B7=A26,B7=A27,B7=A28,B7=A29),+B4*B12,(+B12*B13)*(B4/1000))</f>
        <v>0</v>
      </c>
      <c r="C15" s="328"/>
      <c r="F15" s="379"/>
      <c r="H15" s="379"/>
    </row>
    <row r="16" spans="1:8" ht="15.75">
      <c r="A16" s="329" t="s">
        <v>25</v>
      </c>
      <c r="B16" s="256"/>
      <c r="C16" s="328"/>
    </row>
    <row r="17" spans="1:14" ht="15.75">
      <c r="A17" s="329" t="str">
        <f>IF(B7=A30,"","Número de aplicaciones por ciclo")</f>
        <v/>
      </c>
      <c r="B17" s="257"/>
      <c r="C17" s="333"/>
      <c r="H17" s="379"/>
      <c r="I17" s="379"/>
    </row>
    <row r="18" spans="1:14" ht="31.5">
      <c r="A18" s="329" t="s">
        <v>26</v>
      </c>
      <c r="B18" s="260"/>
      <c r="C18" s="334" t="s">
        <v>545</v>
      </c>
      <c r="H18" s="380"/>
      <c r="I18" s="380"/>
    </row>
    <row r="19" spans="1:14" ht="15.75">
      <c r="A19" s="329" t="s">
        <v>27</v>
      </c>
      <c r="B19" s="260"/>
      <c r="C19" s="335" t="s">
        <v>391</v>
      </c>
      <c r="H19" s="380"/>
      <c r="I19" s="380"/>
    </row>
    <row r="20" spans="1:14" ht="35.25" customHeight="1">
      <c r="A20" s="329" t="str">
        <f>CONCATENATE("TMA  (total de aplicaciones en un año de la dosis máxima), g ",Identificación!B5,"/ha/año")</f>
        <v>TMA  (total de aplicaciones en un año de la dosis máxima), g Metabolito/ha/año</v>
      </c>
      <c r="B20" s="313">
        <f>IF(OR(B7=A25,B7=A26,B7=A29),+B15*B17*B19,B15*B19)</f>
        <v>0</v>
      </c>
      <c r="C20" s="336"/>
      <c r="G20" s="380"/>
      <c r="H20" s="380"/>
      <c r="I20" s="380"/>
    </row>
    <row r="21" spans="1:14" ht="32.25" thickBot="1">
      <c r="A21" s="337" t="s">
        <v>28</v>
      </c>
      <c r="B21" s="259" t="s">
        <v>78</v>
      </c>
      <c r="C21" s="338" t="str">
        <f>IF(B7=A30,"&lt;No ingrese datos: para Tratamiento de semillas no aplica","&lt;Dato obligatorio")</f>
        <v>&lt;No ingrese datos: para Tratamiento de semillas no aplica</v>
      </c>
    </row>
    <row r="22" spans="1:14" s="372" customFormat="1">
      <c r="A22" s="382"/>
      <c r="C22" s="339"/>
      <c r="E22" s="371"/>
    </row>
    <row r="23" spans="1:14" s="371" customFormat="1" hidden="1">
      <c r="A23" s="371" t="s">
        <v>8</v>
      </c>
      <c r="C23" s="340"/>
    </row>
    <row r="24" spans="1:14" s="371" customFormat="1" hidden="1">
      <c r="A24" s="383" t="s">
        <v>30</v>
      </c>
      <c r="B24" s="383" t="s">
        <v>31</v>
      </c>
      <c r="C24" s="341" t="s">
        <v>32</v>
      </c>
      <c r="D24" s="383" t="s">
        <v>33</v>
      </c>
      <c r="E24" s="383" t="s">
        <v>34</v>
      </c>
      <c r="F24" s="383" t="s">
        <v>35</v>
      </c>
      <c r="G24" s="383" t="s">
        <v>36</v>
      </c>
      <c r="H24" s="383" t="s">
        <v>37</v>
      </c>
      <c r="I24" s="383" t="s">
        <v>38</v>
      </c>
      <c r="J24" s="383" t="s">
        <v>39</v>
      </c>
      <c r="K24" s="383" t="s">
        <v>40</v>
      </c>
      <c r="L24" s="383"/>
      <c r="M24" s="383" t="s">
        <v>41</v>
      </c>
      <c r="N24" s="383" t="s">
        <v>513</v>
      </c>
    </row>
    <row r="25" spans="1:14" s="371" customFormat="1" ht="15" hidden="1" customHeight="1">
      <c r="A25" s="384" t="s">
        <v>42</v>
      </c>
      <c r="B25" s="384" t="s">
        <v>43</v>
      </c>
      <c r="C25" s="342" t="s">
        <v>44</v>
      </c>
      <c r="D25" s="384" t="s">
        <v>45</v>
      </c>
      <c r="E25" s="385" t="s">
        <v>46</v>
      </c>
      <c r="F25" s="386" t="s">
        <v>47</v>
      </c>
      <c r="G25" s="384" t="s">
        <v>48</v>
      </c>
      <c r="H25" s="387">
        <v>2</v>
      </c>
      <c r="I25" s="388">
        <v>651</v>
      </c>
      <c r="J25" s="383">
        <v>15200</v>
      </c>
      <c r="K25" s="383">
        <v>386</v>
      </c>
      <c r="L25" s="383" t="s">
        <v>49</v>
      </c>
      <c r="M25" s="383">
        <v>0.28299999999999997</v>
      </c>
      <c r="N25" s="383">
        <v>0.3</v>
      </c>
    </row>
    <row r="26" spans="1:14" s="371" customFormat="1" ht="15" hidden="1" customHeight="1">
      <c r="A26" s="384" t="s">
        <v>24</v>
      </c>
      <c r="B26" s="384" t="s">
        <v>50</v>
      </c>
      <c r="C26" s="342" t="s">
        <v>51</v>
      </c>
      <c r="D26" s="384" t="s">
        <v>52</v>
      </c>
      <c r="E26" s="383" t="s">
        <v>58</v>
      </c>
      <c r="F26" s="386" t="s">
        <v>53</v>
      </c>
      <c r="G26" s="384" t="s">
        <v>54</v>
      </c>
      <c r="H26" s="387">
        <v>2.0000000001</v>
      </c>
      <c r="I26" s="389">
        <v>2453</v>
      </c>
      <c r="J26" s="383">
        <v>71</v>
      </c>
      <c r="K26" s="383">
        <v>1306</v>
      </c>
      <c r="L26" s="383" t="s">
        <v>55</v>
      </c>
      <c r="M26" s="383">
        <v>2.5000000000000001E-2</v>
      </c>
      <c r="N26" s="383">
        <v>0.1</v>
      </c>
    </row>
    <row r="27" spans="1:14" s="371" customFormat="1" ht="15" hidden="1" customHeight="1" thickBot="1">
      <c r="A27" s="383" t="s">
        <v>56</v>
      </c>
      <c r="B27" s="384" t="s">
        <v>57</v>
      </c>
      <c r="C27" s="343"/>
      <c r="D27" s="390"/>
      <c r="E27" s="383" t="s">
        <v>501</v>
      </c>
      <c r="F27" s="386" t="s">
        <v>59</v>
      </c>
      <c r="G27" s="383"/>
      <c r="H27" s="341" t="str">
        <f>IF(B7=A29,"gránulo pequeño &lt;= 2mm","")</f>
        <v/>
      </c>
      <c r="I27" s="383"/>
      <c r="J27" s="383"/>
      <c r="K27" s="383"/>
      <c r="L27" s="383"/>
      <c r="M27" s="383"/>
      <c r="N27" s="383"/>
    </row>
    <row r="28" spans="1:14" s="371" customFormat="1" ht="15" hidden="1" customHeight="1">
      <c r="A28" s="383" t="s">
        <v>60</v>
      </c>
      <c r="B28" s="391" t="s">
        <v>61</v>
      </c>
      <c r="C28" s="344" t="s">
        <v>527</v>
      </c>
      <c r="D28" s="392" t="s">
        <v>463</v>
      </c>
      <c r="E28" s="497" t="str">
        <f>IF(B7=A30,"Semillas grandes 2 a 6 mm","")</f>
        <v>Semillas grandes 2 a 6 mm</v>
      </c>
      <c r="F28" s="386" t="s">
        <v>62</v>
      </c>
      <c r="G28" s="383"/>
      <c r="H28" s="341" t="str">
        <f>IF(B7=A29,"gránulo grande &gt; 2mm","")</f>
        <v/>
      </c>
      <c r="I28" s="383"/>
      <c r="J28" s="383"/>
      <c r="K28" s="383"/>
      <c r="L28" s="383"/>
      <c r="M28" s="383"/>
      <c r="N28" s="383"/>
    </row>
    <row r="29" spans="1:14" s="371" customFormat="1" ht="15" hidden="1">
      <c r="A29" s="384" t="s">
        <v>63</v>
      </c>
      <c r="B29" s="391"/>
      <c r="C29" s="345" t="s">
        <v>526</v>
      </c>
      <c r="D29" s="395">
        <v>9.6</v>
      </c>
      <c r="E29" s="497" t="str">
        <f>IF(B7=A30,"Semillas pequeñas 0.75 a 2 mm","")</f>
        <v>Semillas pequeñas 0.75 a 2 mm</v>
      </c>
      <c r="F29" s="383"/>
      <c r="G29" s="383"/>
      <c r="H29" s="383"/>
      <c r="I29" s="383"/>
      <c r="J29" s="383"/>
      <c r="K29" s="383"/>
      <c r="L29" s="383"/>
      <c r="M29" s="383"/>
      <c r="N29" s="383"/>
    </row>
    <row r="30" spans="1:14" s="371" customFormat="1" ht="15" hidden="1">
      <c r="A30" s="384" t="s">
        <v>64</v>
      </c>
      <c r="C30" s="345" t="str">
        <f>IF(B7=A30,"Aplicación con deflecto","")</f>
        <v>Aplicación con deflecto</v>
      </c>
      <c r="D30" s="395">
        <v>1.7</v>
      </c>
      <c r="E30" s="396" t="s">
        <v>506</v>
      </c>
      <c r="F30" s="383"/>
      <c r="G30" s="383"/>
      <c r="H30" s="383"/>
      <c r="I30" s="383"/>
      <c r="J30" s="383"/>
      <c r="K30" s="383"/>
      <c r="L30" s="383"/>
      <c r="M30" s="383"/>
      <c r="N30" s="383"/>
    </row>
    <row r="31" spans="1:14" s="371" customFormat="1" ht="15.75" hidden="1" thickBot="1">
      <c r="A31" s="384" t="s">
        <v>65</v>
      </c>
      <c r="B31" s="397"/>
      <c r="C31" s="346" t="str">
        <f>IF(B7=A30,"Aplicación sin deflecto","")</f>
        <v>Aplicación sin deflecto</v>
      </c>
      <c r="D31" s="398">
        <v>17</v>
      </c>
      <c r="E31" s="393"/>
      <c r="F31" s="383"/>
      <c r="G31" s="383"/>
      <c r="H31" s="383"/>
      <c r="I31" s="383"/>
      <c r="J31" s="383"/>
      <c r="K31" s="383"/>
      <c r="L31" s="383"/>
      <c r="M31" s="383"/>
      <c r="N31" s="383"/>
    </row>
    <row r="32" spans="1:14" s="371" customFormat="1" hidden="1">
      <c r="C32" s="340"/>
    </row>
    <row r="33" spans="1:5" s="371" customFormat="1" hidden="1">
      <c r="A33" s="399"/>
      <c r="B33" s="400"/>
      <c r="C33" s="347"/>
    </row>
    <row r="34" spans="1:5" s="371" customFormat="1" ht="13.5" hidden="1" thickBot="1">
      <c r="A34" s="517" t="s">
        <v>66</v>
      </c>
      <c r="B34" s="517"/>
      <c r="C34" s="340"/>
    </row>
    <row r="35" spans="1:5" s="371" customFormat="1" ht="13.5" hidden="1" thickBot="1">
      <c r="A35" s="401" t="s">
        <v>67</v>
      </c>
      <c r="B35" s="402" t="s">
        <v>68</v>
      </c>
      <c r="C35" s="340"/>
    </row>
    <row r="36" spans="1:5" s="371" customFormat="1" hidden="1">
      <c r="A36" s="403" t="s">
        <v>69</v>
      </c>
      <c r="B36" s="404">
        <v>100</v>
      </c>
      <c r="C36" s="340"/>
    </row>
    <row r="37" spans="1:5" s="371" customFormat="1" hidden="1">
      <c r="A37" s="394" t="s">
        <v>70</v>
      </c>
      <c r="B37" s="405">
        <v>10</v>
      </c>
      <c r="C37" s="340"/>
    </row>
    <row r="38" spans="1:5" s="371" customFormat="1" hidden="1">
      <c r="A38" s="394" t="s">
        <v>71</v>
      </c>
      <c r="B38" s="405">
        <v>100</v>
      </c>
      <c r="C38" s="340"/>
    </row>
    <row r="39" spans="1:5" s="371" customFormat="1" hidden="1">
      <c r="A39" s="394" t="s">
        <v>72</v>
      </c>
      <c r="B39" s="406">
        <v>10</v>
      </c>
      <c r="C39" s="340"/>
    </row>
    <row r="40" spans="1:5" s="371" customFormat="1" ht="13.5" hidden="1" thickBot="1">
      <c r="A40" s="407" t="s">
        <v>73</v>
      </c>
      <c r="B40" s="408">
        <v>10</v>
      </c>
      <c r="C40" s="340"/>
    </row>
    <row r="41" spans="1:5" s="371" customFormat="1" hidden="1">
      <c r="A41" s="409"/>
      <c r="C41" s="340"/>
    </row>
    <row r="42" spans="1:5" s="371" customFormat="1" ht="13.5" hidden="1" thickBot="1">
      <c r="A42" s="410" t="s">
        <v>74</v>
      </c>
      <c r="C42" s="340"/>
    </row>
    <row r="43" spans="1:5" s="371" customFormat="1" hidden="1">
      <c r="A43" s="411" t="s">
        <v>75</v>
      </c>
      <c r="B43" s="412" t="s">
        <v>76</v>
      </c>
      <c r="C43" s="340"/>
    </row>
    <row r="44" spans="1:5" s="371" customFormat="1" hidden="1">
      <c r="A44" s="413" t="s">
        <v>77</v>
      </c>
      <c r="B44" s="414">
        <v>0.7</v>
      </c>
      <c r="C44" s="340"/>
    </row>
    <row r="45" spans="1:5" s="371" customFormat="1" hidden="1">
      <c r="A45" s="413" t="s">
        <v>29</v>
      </c>
      <c r="B45" s="414">
        <v>7.6</v>
      </c>
      <c r="C45" s="340"/>
    </row>
    <row r="46" spans="1:5" s="371" customFormat="1" hidden="1">
      <c r="A46" s="413" t="s">
        <v>78</v>
      </c>
      <c r="B46" s="414">
        <v>10.6</v>
      </c>
      <c r="C46" s="340"/>
    </row>
    <row r="47" spans="1:5" s="371" customFormat="1" ht="13.5" hidden="1" thickBot="1">
      <c r="A47" s="415" t="s">
        <v>528</v>
      </c>
      <c r="B47" s="416">
        <v>9.6</v>
      </c>
      <c r="C47" s="340"/>
    </row>
    <row r="48" spans="1:5" s="372" customFormat="1" hidden="1">
      <c r="A48" s="399"/>
      <c r="B48" s="400"/>
      <c r="C48" s="347"/>
      <c r="E48" s="371"/>
    </row>
    <row r="49" spans="1:5" s="372" customFormat="1" ht="13.5" hidden="1" thickBot="1">
      <c r="A49" s="518" t="s">
        <v>79</v>
      </c>
      <c r="B49" s="518"/>
      <c r="C49" s="340"/>
      <c r="E49" s="371"/>
    </row>
    <row r="50" spans="1:5" s="372" customFormat="1" hidden="1">
      <c r="A50" s="417" t="s">
        <v>80</v>
      </c>
      <c r="B50" s="418" t="s">
        <v>81</v>
      </c>
      <c r="C50" s="348" t="s">
        <v>68</v>
      </c>
      <c r="E50" s="371"/>
    </row>
    <row r="51" spans="1:5" s="372" customFormat="1" hidden="1">
      <c r="A51" s="394" t="s">
        <v>42</v>
      </c>
      <c r="B51" s="384" t="s">
        <v>82</v>
      </c>
      <c r="C51" s="349">
        <v>0.2</v>
      </c>
      <c r="E51" s="371"/>
    </row>
    <row r="52" spans="1:5" s="372" customFormat="1" hidden="1">
      <c r="A52" s="394" t="s">
        <v>24</v>
      </c>
      <c r="B52" s="384" t="s">
        <v>82</v>
      </c>
      <c r="C52" s="349">
        <v>0.2</v>
      </c>
      <c r="E52" s="371"/>
    </row>
    <row r="53" spans="1:5" s="372" customFormat="1" hidden="1">
      <c r="A53" s="394" t="s">
        <v>56</v>
      </c>
      <c r="B53" s="384" t="s">
        <v>82</v>
      </c>
      <c r="C53" s="349">
        <v>0.2</v>
      </c>
      <c r="E53" s="371"/>
    </row>
    <row r="54" spans="1:5" s="372" customFormat="1" hidden="1">
      <c r="A54" s="394" t="s">
        <v>60</v>
      </c>
      <c r="B54" s="384" t="s">
        <v>82</v>
      </c>
      <c r="C54" s="349">
        <v>0.2</v>
      </c>
      <c r="E54" s="371"/>
    </row>
    <row r="55" spans="1:5" s="372" customFormat="1" hidden="1">
      <c r="A55" s="394" t="s">
        <v>63</v>
      </c>
      <c r="B55" s="384" t="s">
        <v>82</v>
      </c>
      <c r="C55" s="349">
        <v>0.2</v>
      </c>
      <c r="E55" s="371"/>
    </row>
    <row r="56" spans="1:5" s="372" customFormat="1" hidden="1">
      <c r="A56" s="394" t="s">
        <v>64</v>
      </c>
      <c r="B56" s="384" t="s">
        <v>82</v>
      </c>
      <c r="C56" s="349">
        <v>0.2</v>
      </c>
      <c r="E56" s="371"/>
    </row>
    <row r="57" spans="1:5" s="372" customFormat="1" hidden="1">
      <c r="A57" s="394" t="s">
        <v>24</v>
      </c>
      <c r="B57" s="384" t="s">
        <v>83</v>
      </c>
      <c r="C57" s="349">
        <v>42</v>
      </c>
      <c r="E57" s="371"/>
    </row>
    <row r="58" spans="1:5" s="372" customFormat="1" hidden="1">
      <c r="A58" s="394" t="s">
        <v>56</v>
      </c>
      <c r="B58" s="384" t="s">
        <v>83</v>
      </c>
      <c r="C58" s="349">
        <v>42</v>
      </c>
      <c r="E58" s="371"/>
    </row>
    <row r="59" spans="1:5" s="372" customFormat="1" hidden="1">
      <c r="A59" s="394" t="s">
        <v>60</v>
      </c>
      <c r="B59" s="384" t="s">
        <v>83</v>
      </c>
      <c r="C59" s="349">
        <v>85</v>
      </c>
      <c r="E59" s="371"/>
    </row>
    <row r="60" spans="1:5" s="372" customFormat="1" hidden="1">
      <c r="A60" s="394" t="s">
        <v>42</v>
      </c>
      <c r="B60" s="384" t="s">
        <v>83</v>
      </c>
      <c r="C60" s="349">
        <v>85</v>
      </c>
      <c r="E60" s="371"/>
    </row>
    <row r="61" spans="1:5" s="372" customFormat="1" hidden="1">
      <c r="A61" s="394" t="s">
        <v>63</v>
      </c>
      <c r="B61" s="384" t="s">
        <v>83</v>
      </c>
      <c r="C61" s="349">
        <v>14</v>
      </c>
      <c r="E61" s="371"/>
    </row>
    <row r="62" spans="1:5" s="372" customFormat="1" ht="13.5" hidden="1" thickBot="1">
      <c r="A62" s="407" t="s">
        <v>64</v>
      </c>
      <c r="B62" s="419" t="s">
        <v>83</v>
      </c>
      <c r="C62" s="350">
        <v>14</v>
      </c>
      <c r="E62" s="371"/>
    </row>
    <row r="63" spans="1:5" s="371" customFormat="1" hidden="1">
      <c r="A63" s="409"/>
      <c r="C63" s="340"/>
    </row>
    <row r="64" spans="1:5" s="372" customFormat="1" hidden="1">
      <c r="A64" s="382"/>
      <c r="C64" s="339"/>
      <c r="E64" s="371"/>
    </row>
    <row r="65" spans="1:5" s="372" customFormat="1" hidden="1">
      <c r="A65" s="382"/>
      <c r="C65" s="339"/>
      <c r="E65" s="371"/>
    </row>
    <row r="66" spans="1:5" s="372" customFormat="1" hidden="1">
      <c r="A66" s="382"/>
      <c r="C66" s="339"/>
      <c r="E66" s="371"/>
    </row>
    <row r="67" spans="1:5" s="372" customFormat="1" hidden="1">
      <c r="A67" s="382"/>
      <c r="C67" s="339"/>
      <c r="E67" s="371"/>
    </row>
    <row r="68" spans="1:5" s="372" customFormat="1" hidden="1">
      <c r="A68" s="382"/>
      <c r="C68" s="339"/>
      <c r="E68" s="371"/>
    </row>
    <row r="69" spans="1:5" s="372" customFormat="1" hidden="1">
      <c r="A69" s="382"/>
      <c r="C69" s="339"/>
      <c r="E69" s="371"/>
    </row>
    <row r="70" spans="1:5" s="372" customFormat="1" hidden="1">
      <c r="A70" s="382"/>
      <c r="C70" s="339"/>
      <c r="E70" s="371"/>
    </row>
    <row r="71" spans="1:5" s="372" customFormat="1" hidden="1">
      <c r="A71" s="382"/>
      <c r="C71" s="339"/>
      <c r="E71" s="371"/>
    </row>
    <row r="72" spans="1:5" s="372" customFormat="1" hidden="1">
      <c r="A72" s="382"/>
      <c r="C72" s="339"/>
      <c r="E72" s="371"/>
    </row>
    <row r="73" spans="1:5" s="372" customFormat="1" hidden="1">
      <c r="A73" s="382"/>
      <c r="C73" s="339"/>
      <c r="E73" s="371"/>
    </row>
    <row r="74" spans="1:5" s="372" customFormat="1" hidden="1">
      <c r="A74" s="382"/>
      <c r="C74" s="339"/>
      <c r="E74" s="371"/>
    </row>
    <row r="75" spans="1:5" s="372" customFormat="1" hidden="1">
      <c r="A75" s="382"/>
      <c r="C75" s="339"/>
      <c r="E75" s="371"/>
    </row>
    <row r="76" spans="1:5" s="372" customFormat="1" hidden="1">
      <c r="A76" s="382"/>
      <c r="C76" s="339"/>
      <c r="E76" s="371"/>
    </row>
    <row r="77" spans="1:5" s="372" customFormat="1" hidden="1">
      <c r="A77" s="382"/>
      <c r="C77" s="339"/>
      <c r="E77" s="371"/>
    </row>
    <row r="78" spans="1:5" s="372" customFormat="1" hidden="1">
      <c r="A78" s="382"/>
      <c r="C78" s="339"/>
      <c r="E78" s="371"/>
    </row>
    <row r="79" spans="1:5" s="372" customFormat="1" hidden="1">
      <c r="A79" s="382"/>
      <c r="C79" s="339"/>
      <c r="E79" s="371"/>
    </row>
    <row r="80" spans="1:5" s="372" customFormat="1" hidden="1">
      <c r="A80" s="382"/>
      <c r="C80" s="339"/>
      <c r="E80" s="371"/>
    </row>
    <row r="81" spans="1:5" s="372" customFormat="1" hidden="1">
      <c r="A81" s="382"/>
      <c r="C81" s="339"/>
      <c r="E81" s="371"/>
    </row>
    <row r="82" spans="1:5" s="372" customFormat="1" hidden="1">
      <c r="A82" s="382"/>
      <c r="C82" s="339"/>
      <c r="E82" s="371"/>
    </row>
    <row r="83" spans="1:5" s="372" customFormat="1" hidden="1">
      <c r="A83" s="382"/>
      <c r="C83" s="339"/>
      <c r="E83" s="371"/>
    </row>
    <row r="84" spans="1:5" s="372" customFormat="1" hidden="1">
      <c r="A84" s="382"/>
      <c r="C84" s="339"/>
      <c r="E84" s="371"/>
    </row>
    <row r="85" spans="1:5" s="372" customFormat="1" hidden="1">
      <c r="A85" s="382"/>
      <c r="C85" s="339"/>
      <c r="E85" s="371"/>
    </row>
    <row r="86" spans="1:5" s="372" customFormat="1" hidden="1">
      <c r="A86" s="382"/>
      <c r="C86" s="339"/>
      <c r="E86" s="371"/>
    </row>
    <row r="87" spans="1:5" s="372" customFormat="1" hidden="1">
      <c r="A87" s="382"/>
      <c r="C87" s="339"/>
      <c r="E87" s="371"/>
    </row>
    <row r="88" spans="1:5" s="372" customFormat="1" hidden="1">
      <c r="A88" s="382"/>
      <c r="C88" s="339"/>
      <c r="E88" s="371"/>
    </row>
    <row r="89" spans="1:5" s="372" customFormat="1" hidden="1">
      <c r="A89" s="382"/>
      <c r="C89" s="339"/>
      <c r="E89" s="371"/>
    </row>
    <row r="90" spans="1:5" s="372" customFormat="1" hidden="1">
      <c r="A90" s="382"/>
      <c r="C90" s="339"/>
      <c r="E90" s="371"/>
    </row>
    <row r="91" spans="1:5" s="372" customFormat="1" hidden="1">
      <c r="A91" s="382"/>
      <c r="C91" s="339"/>
      <c r="E91" s="371"/>
    </row>
    <row r="92" spans="1:5" s="372" customFormat="1" hidden="1">
      <c r="A92" s="382"/>
      <c r="C92" s="339"/>
      <c r="E92" s="371"/>
    </row>
    <row r="93" spans="1:5" s="372" customFormat="1" hidden="1">
      <c r="A93" s="382"/>
      <c r="C93" s="339"/>
      <c r="E93" s="371"/>
    </row>
    <row r="94" spans="1:5" s="372" customFormat="1" hidden="1">
      <c r="A94" s="382"/>
      <c r="C94" s="339"/>
      <c r="E94" s="371"/>
    </row>
    <row r="95" spans="1:5" s="372" customFormat="1" hidden="1">
      <c r="A95" s="382"/>
      <c r="C95" s="339"/>
      <c r="E95" s="371"/>
    </row>
    <row r="96" spans="1:5" s="372" customFormat="1" hidden="1">
      <c r="A96" s="382"/>
      <c r="C96" s="339"/>
      <c r="E96" s="371"/>
    </row>
    <row r="97" spans="1:5" s="372" customFormat="1" hidden="1">
      <c r="A97" s="382"/>
      <c r="C97" s="339"/>
      <c r="E97" s="371"/>
    </row>
    <row r="98" spans="1:5" s="372" customFormat="1" hidden="1">
      <c r="A98" s="382"/>
      <c r="C98" s="339"/>
      <c r="E98" s="371"/>
    </row>
    <row r="99" spans="1:5" s="372" customFormat="1" hidden="1">
      <c r="A99" s="382"/>
      <c r="C99" s="339"/>
      <c r="E99" s="371"/>
    </row>
    <row r="100" spans="1:5" s="372" customFormat="1" hidden="1">
      <c r="A100" s="382"/>
      <c r="C100" s="339"/>
      <c r="E100" s="371"/>
    </row>
    <row r="101" spans="1:5" s="372" customFormat="1" hidden="1">
      <c r="A101" s="382"/>
      <c r="C101" s="339"/>
      <c r="E101" s="371"/>
    </row>
    <row r="102" spans="1:5" s="372" customFormat="1" hidden="1">
      <c r="A102" s="382"/>
      <c r="C102" s="339"/>
      <c r="E102" s="371"/>
    </row>
    <row r="103" spans="1:5" s="372" customFormat="1" hidden="1">
      <c r="A103" s="382"/>
      <c r="C103" s="339"/>
      <c r="E103" s="371"/>
    </row>
    <row r="104" spans="1:5" s="372" customFormat="1" hidden="1">
      <c r="A104" s="382"/>
      <c r="C104" s="339"/>
      <c r="E104" s="371"/>
    </row>
    <row r="105" spans="1:5" s="372" customFormat="1" hidden="1">
      <c r="A105" s="382"/>
      <c r="C105" s="339"/>
      <c r="E105" s="371"/>
    </row>
    <row r="106" spans="1:5" s="372" customFormat="1" hidden="1">
      <c r="A106" s="382"/>
      <c r="C106" s="339"/>
      <c r="E106" s="371"/>
    </row>
    <row r="107" spans="1:5" s="372" customFormat="1" hidden="1">
      <c r="A107" s="382"/>
      <c r="C107" s="339"/>
      <c r="E107" s="371"/>
    </row>
    <row r="108" spans="1:5" s="372" customFormat="1" hidden="1">
      <c r="A108" s="382"/>
      <c r="C108" s="339"/>
      <c r="E108" s="371"/>
    </row>
    <row r="109" spans="1:5" s="372" customFormat="1" hidden="1">
      <c r="A109" s="382"/>
      <c r="C109" s="339"/>
      <c r="E109" s="371"/>
    </row>
    <row r="110" spans="1:5" s="372" customFormat="1" hidden="1">
      <c r="A110" s="382"/>
      <c r="C110" s="339"/>
      <c r="E110" s="371"/>
    </row>
    <row r="111" spans="1:5" s="372" customFormat="1" hidden="1">
      <c r="A111" s="382"/>
      <c r="C111" s="339"/>
      <c r="E111" s="371"/>
    </row>
    <row r="112" spans="1:5" s="372" customFormat="1" hidden="1">
      <c r="A112" s="382"/>
      <c r="C112" s="339"/>
      <c r="E112" s="371"/>
    </row>
    <row r="113" spans="1:5" s="372" customFormat="1" hidden="1">
      <c r="A113" s="382"/>
      <c r="C113" s="339"/>
      <c r="E113" s="371"/>
    </row>
    <row r="114" spans="1:5" s="372" customFormat="1" hidden="1">
      <c r="A114" s="382"/>
      <c r="C114" s="339"/>
      <c r="E114" s="371"/>
    </row>
    <row r="115" spans="1:5" s="372" customFormat="1" hidden="1">
      <c r="A115" s="382"/>
      <c r="C115" s="339"/>
      <c r="E115" s="371"/>
    </row>
    <row r="116" spans="1:5" s="372" customFormat="1" hidden="1">
      <c r="A116" s="382"/>
      <c r="C116" s="339"/>
      <c r="E116" s="371"/>
    </row>
    <row r="117" spans="1:5" s="372" customFormat="1" hidden="1">
      <c r="A117" s="382"/>
      <c r="C117" s="339"/>
      <c r="E117" s="371"/>
    </row>
    <row r="118" spans="1:5" s="372" customFormat="1" hidden="1">
      <c r="A118" s="382"/>
      <c r="C118" s="339"/>
      <c r="E118" s="371"/>
    </row>
    <row r="119" spans="1:5" s="372" customFormat="1" hidden="1">
      <c r="A119" s="382"/>
      <c r="C119" s="339"/>
      <c r="E119" s="371"/>
    </row>
    <row r="120" spans="1:5" s="372" customFormat="1" hidden="1">
      <c r="A120" s="382"/>
      <c r="C120" s="339"/>
      <c r="E120" s="371"/>
    </row>
    <row r="121" spans="1:5" s="372" customFormat="1" hidden="1">
      <c r="A121" s="382"/>
      <c r="C121" s="339"/>
      <c r="E121" s="371"/>
    </row>
    <row r="122" spans="1:5" s="372" customFormat="1" hidden="1">
      <c r="A122" s="382"/>
      <c r="C122" s="339"/>
      <c r="E122" s="371"/>
    </row>
    <row r="123" spans="1:5" s="372" customFormat="1" hidden="1">
      <c r="A123" s="382"/>
      <c r="C123" s="339"/>
      <c r="E123" s="371"/>
    </row>
    <row r="124" spans="1:5" s="372" customFormat="1" hidden="1">
      <c r="A124" s="382"/>
      <c r="C124" s="339"/>
      <c r="E124" s="371"/>
    </row>
    <row r="125" spans="1:5" s="372" customFormat="1" hidden="1">
      <c r="A125" s="382"/>
      <c r="C125" s="339"/>
      <c r="E125" s="371"/>
    </row>
    <row r="126" spans="1:5" s="372" customFormat="1" hidden="1">
      <c r="A126" s="382"/>
      <c r="C126" s="339"/>
      <c r="E126" s="371"/>
    </row>
    <row r="127" spans="1:5" s="372" customFormat="1" hidden="1">
      <c r="A127" s="382"/>
      <c r="C127" s="339"/>
      <c r="E127" s="371"/>
    </row>
    <row r="128" spans="1:5" s="372" customFormat="1" hidden="1">
      <c r="A128" s="382"/>
      <c r="C128" s="339"/>
      <c r="E128" s="371"/>
    </row>
    <row r="129" spans="1:5" s="372" customFormat="1" hidden="1">
      <c r="A129" s="382"/>
      <c r="C129" s="339"/>
      <c r="E129" s="371"/>
    </row>
    <row r="130" spans="1:5" s="372" customFormat="1" hidden="1">
      <c r="A130" s="382"/>
      <c r="C130" s="339"/>
      <c r="E130" s="371"/>
    </row>
    <row r="131" spans="1:5" s="372" customFormat="1" hidden="1">
      <c r="A131" s="382"/>
      <c r="C131" s="339"/>
      <c r="E131" s="371"/>
    </row>
    <row r="132" spans="1:5" s="372" customFormat="1" hidden="1">
      <c r="A132" s="382"/>
      <c r="C132" s="339"/>
      <c r="E132" s="371"/>
    </row>
    <row r="133" spans="1:5" s="372" customFormat="1" hidden="1">
      <c r="A133" s="382"/>
      <c r="C133" s="339"/>
      <c r="E133" s="371"/>
    </row>
    <row r="134" spans="1:5" s="372" customFormat="1" hidden="1">
      <c r="A134" s="382"/>
      <c r="C134" s="339"/>
      <c r="E134" s="371"/>
    </row>
    <row r="135" spans="1:5" s="372" customFormat="1" hidden="1">
      <c r="A135" s="382"/>
      <c r="C135" s="339"/>
      <c r="E135" s="371"/>
    </row>
    <row r="136" spans="1:5" s="372" customFormat="1" hidden="1">
      <c r="A136" s="382"/>
      <c r="C136" s="339"/>
      <c r="E136" s="371"/>
    </row>
    <row r="137" spans="1:5" s="372" customFormat="1" hidden="1">
      <c r="A137" s="382"/>
      <c r="C137" s="339"/>
      <c r="E137" s="371"/>
    </row>
    <row r="138" spans="1:5" s="372" customFormat="1" hidden="1">
      <c r="A138" s="382"/>
      <c r="C138" s="339"/>
      <c r="E138" s="371"/>
    </row>
    <row r="139" spans="1:5" s="372" customFormat="1" hidden="1">
      <c r="A139" s="382"/>
      <c r="C139" s="339"/>
      <c r="E139" s="371"/>
    </row>
    <row r="140" spans="1:5" s="372" customFormat="1" hidden="1">
      <c r="A140" s="382"/>
      <c r="C140" s="339"/>
      <c r="E140" s="371"/>
    </row>
    <row r="141" spans="1:5" s="372" customFormat="1" hidden="1">
      <c r="A141" s="382"/>
      <c r="C141" s="339"/>
      <c r="E141" s="371"/>
    </row>
    <row r="142" spans="1:5" s="372" customFormat="1" hidden="1">
      <c r="A142" s="382"/>
      <c r="C142" s="339"/>
      <c r="E142" s="371"/>
    </row>
    <row r="143" spans="1:5" s="372" customFormat="1" hidden="1">
      <c r="A143" s="382"/>
      <c r="C143" s="339"/>
      <c r="E143" s="371"/>
    </row>
    <row r="144" spans="1:5" s="372" customFormat="1" hidden="1">
      <c r="A144" s="382"/>
      <c r="C144" s="339"/>
      <c r="E144" s="371"/>
    </row>
    <row r="145" spans="1:5" s="372" customFormat="1" hidden="1">
      <c r="A145" s="382"/>
      <c r="C145" s="339"/>
      <c r="E145" s="371"/>
    </row>
    <row r="146" spans="1:5" s="372" customFormat="1" hidden="1">
      <c r="A146" s="382"/>
      <c r="C146" s="339"/>
      <c r="E146" s="371"/>
    </row>
    <row r="147" spans="1:5" s="372" customFormat="1" hidden="1">
      <c r="A147" s="382"/>
      <c r="C147" s="339"/>
      <c r="E147" s="371"/>
    </row>
    <row r="148" spans="1:5" s="372" customFormat="1" hidden="1">
      <c r="A148" s="382"/>
      <c r="C148" s="339"/>
      <c r="E148" s="371"/>
    </row>
    <row r="149" spans="1:5" s="372" customFormat="1" hidden="1">
      <c r="A149" s="382"/>
      <c r="C149" s="339"/>
      <c r="E149" s="371"/>
    </row>
    <row r="150" spans="1:5" s="372" customFormat="1" hidden="1">
      <c r="A150" s="382"/>
      <c r="C150" s="339"/>
      <c r="E150" s="371"/>
    </row>
    <row r="151" spans="1:5" s="372" customFormat="1" hidden="1">
      <c r="A151" s="382"/>
      <c r="C151" s="339"/>
      <c r="E151" s="371"/>
    </row>
    <row r="152" spans="1:5" s="372" customFormat="1" hidden="1">
      <c r="A152" s="382"/>
      <c r="C152" s="339"/>
      <c r="E152" s="371"/>
    </row>
    <row r="153" spans="1:5" s="372" customFormat="1" hidden="1">
      <c r="A153" s="382"/>
      <c r="C153" s="339"/>
      <c r="E153" s="371"/>
    </row>
    <row r="154" spans="1:5" s="372" customFormat="1" hidden="1">
      <c r="A154" s="382"/>
      <c r="C154" s="339"/>
      <c r="E154" s="371"/>
    </row>
    <row r="155" spans="1:5" s="372" customFormat="1" hidden="1">
      <c r="A155" s="382"/>
      <c r="C155" s="339"/>
      <c r="E155" s="371"/>
    </row>
    <row r="156" spans="1:5" s="372" customFormat="1" hidden="1">
      <c r="A156" s="382"/>
      <c r="C156" s="339"/>
      <c r="E156" s="371"/>
    </row>
    <row r="157" spans="1:5" s="372" customFormat="1" hidden="1">
      <c r="A157" s="382"/>
      <c r="C157" s="339"/>
      <c r="E157" s="371"/>
    </row>
    <row r="158" spans="1:5" s="372" customFormat="1" hidden="1">
      <c r="A158" s="382"/>
      <c r="C158" s="339"/>
      <c r="E158" s="371"/>
    </row>
    <row r="159" spans="1:5" s="372" customFormat="1" hidden="1">
      <c r="A159" s="382"/>
      <c r="C159" s="339"/>
      <c r="E159" s="371"/>
    </row>
    <row r="160" spans="1:5" s="372" customFormat="1" hidden="1">
      <c r="A160" s="382"/>
      <c r="C160" s="339"/>
      <c r="E160" s="371"/>
    </row>
    <row r="161" spans="1:5" s="372" customFormat="1" hidden="1">
      <c r="A161" s="382"/>
      <c r="C161" s="339"/>
      <c r="E161" s="371"/>
    </row>
    <row r="162" spans="1:5" s="372" customFormat="1" hidden="1">
      <c r="A162" s="382"/>
      <c r="C162" s="339"/>
      <c r="E162" s="371"/>
    </row>
    <row r="163" spans="1:5" s="372" customFormat="1" hidden="1">
      <c r="A163" s="382"/>
      <c r="C163" s="339"/>
      <c r="E163" s="371"/>
    </row>
    <row r="164" spans="1:5" s="372" customFormat="1" hidden="1">
      <c r="A164" s="382"/>
      <c r="C164" s="339"/>
      <c r="E164" s="371"/>
    </row>
    <row r="165" spans="1:5" s="372" customFormat="1" hidden="1">
      <c r="A165" s="382"/>
      <c r="C165" s="339"/>
      <c r="E165" s="371"/>
    </row>
    <row r="166" spans="1:5" s="372" customFormat="1" hidden="1">
      <c r="A166" s="382"/>
      <c r="C166" s="339"/>
      <c r="E166" s="371"/>
    </row>
    <row r="167" spans="1:5" s="372" customFormat="1" hidden="1">
      <c r="A167" s="382"/>
      <c r="C167" s="339"/>
      <c r="E167" s="371"/>
    </row>
    <row r="168" spans="1:5" s="372" customFormat="1" hidden="1">
      <c r="A168" s="382"/>
      <c r="C168" s="339"/>
      <c r="E168" s="371"/>
    </row>
    <row r="169" spans="1:5" s="372" customFormat="1" hidden="1">
      <c r="A169" s="382"/>
      <c r="C169" s="339"/>
      <c r="E169" s="371"/>
    </row>
    <row r="170" spans="1:5" s="372" customFormat="1" hidden="1">
      <c r="A170" s="382"/>
      <c r="C170" s="339"/>
      <c r="E170" s="371"/>
    </row>
    <row r="171" spans="1:5" s="372" customFormat="1" hidden="1">
      <c r="A171" s="382"/>
      <c r="C171" s="339"/>
      <c r="E171" s="371"/>
    </row>
    <row r="172" spans="1:5" s="372" customFormat="1" hidden="1">
      <c r="A172" s="382"/>
      <c r="C172" s="339"/>
      <c r="E172" s="371"/>
    </row>
    <row r="173" spans="1:5" s="372" customFormat="1" hidden="1">
      <c r="A173" s="382"/>
      <c r="C173" s="339"/>
      <c r="E173" s="371"/>
    </row>
    <row r="174" spans="1:5" s="372" customFormat="1" hidden="1">
      <c r="A174" s="382"/>
      <c r="C174" s="339"/>
      <c r="E174" s="371"/>
    </row>
    <row r="175" spans="1:5" s="372" customFormat="1" hidden="1">
      <c r="A175" s="382"/>
      <c r="C175" s="339"/>
      <c r="E175" s="371"/>
    </row>
    <row r="176" spans="1:5" s="372" customFormat="1" hidden="1">
      <c r="A176" s="382"/>
      <c r="C176" s="339"/>
      <c r="E176" s="371"/>
    </row>
    <row r="177" spans="1:5" s="372" customFormat="1" hidden="1">
      <c r="A177" s="382"/>
      <c r="C177" s="339"/>
      <c r="E177" s="371"/>
    </row>
    <row r="178" spans="1:5" s="372" customFormat="1" hidden="1">
      <c r="A178" s="382"/>
      <c r="C178" s="339"/>
      <c r="E178" s="371"/>
    </row>
    <row r="179" spans="1:5" s="372" customFormat="1" hidden="1">
      <c r="A179" s="382"/>
      <c r="C179" s="339"/>
      <c r="E179" s="371"/>
    </row>
    <row r="180" spans="1:5" s="372" customFormat="1" hidden="1">
      <c r="A180" s="382"/>
      <c r="C180" s="339"/>
      <c r="E180" s="371"/>
    </row>
    <row r="181" spans="1:5" s="372" customFormat="1" hidden="1">
      <c r="A181" s="382"/>
      <c r="C181" s="339"/>
      <c r="E181" s="371"/>
    </row>
    <row r="182" spans="1:5" s="372" customFormat="1" hidden="1">
      <c r="A182" s="382"/>
      <c r="C182" s="339"/>
      <c r="E182" s="371"/>
    </row>
    <row r="183" spans="1:5" s="372" customFormat="1" hidden="1">
      <c r="A183" s="382"/>
      <c r="C183" s="339"/>
      <c r="E183" s="371"/>
    </row>
    <row r="184" spans="1:5" s="372" customFormat="1" hidden="1">
      <c r="A184" s="382"/>
      <c r="C184" s="339"/>
      <c r="E184" s="371"/>
    </row>
    <row r="185" spans="1:5" s="372" customFormat="1" hidden="1">
      <c r="A185" s="382"/>
      <c r="C185" s="339"/>
      <c r="E185" s="371"/>
    </row>
    <row r="186" spans="1:5" s="372" customFormat="1" hidden="1">
      <c r="A186" s="382"/>
      <c r="C186" s="339"/>
      <c r="E186" s="371"/>
    </row>
    <row r="187" spans="1:5" s="372" customFormat="1" hidden="1">
      <c r="A187" s="382"/>
      <c r="C187" s="339"/>
      <c r="E187" s="371"/>
    </row>
    <row r="188" spans="1:5" s="372" customFormat="1" hidden="1">
      <c r="A188" s="382"/>
      <c r="C188" s="339"/>
      <c r="E188" s="371"/>
    </row>
    <row r="189" spans="1:5" s="372" customFormat="1" hidden="1">
      <c r="A189" s="382"/>
      <c r="C189" s="339"/>
      <c r="E189" s="371"/>
    </row>
    <row r="190" spans="1:5" s="372" customFormat="1" hidden="1">
      <c r="A190" s="382"/>
      <c r="C190" s="339"/>
      <c r="E190" s="371"/>
    </row>
    <row r="191" spans="1:5" s="372" customFormat="1" hidden="1">
      <c r="A191" s="382"/>
      <c r="C191" s="339"/>
      <c r="E191" s="371"/>
    </row>
    <row r="192" spans="1:5" s="372" customFormat="1" hidden="1">
      <c r="A192" s="382"/>
      <c r="C192" s="339"/>
      <c r="E192" s="371"/>
    </row>
    <row r="193" spans="1:5" s="372" customFormat="1" hidden="1">
      <c r="A193" s="382"/>
      <c r="C193" s="339"/>
      <c r="E193" s="371"/>
    </row>
    <row r="194" spans="1:5" s="372" customFormat="1" hidden="1">
      <c r="A194" s="382"/>
      <c r="C194" s="339"/>
      <c r="E194" s="371"/>
    </row>
    <row r="195" spans="1:5" s="372" customFormat="1" hidden="1">
      <c r="A195" s="382"/>
      <c r="C195" s="339"/>
      <c r="E195" s="371"/>
    </row>
    <row r="196" spans="1:5" s="372" customFormat="1" hidden="1">
      <c r="A196" s="382"/>
      <c r="C196" s="339"/>
      <c r="E196" s="371"/>
    </row>
    <row r="197" spans="1:5" s="372" customFormat="1" hidden="1">
      <c r="A197" s="382"/>
      <c r="C197" s="339"/>
      <c r="E197" s="371"/>
    </row>
    <row r="198" spans="1:5" s="372" customFormat="1" hidden="1">
      <c r="A198" s="382"/>
      <c r="C198" s="339"/>
      <c r="E198" s="371"/>
    </row>
    <row r="199" spans="1:5" s="372" customFormat="1" hidden="1">
      <c r="A199" s="382"/>
      <c r="C199" s="339"/>
      <c r="E199" s="371"/>
    </row>
    <row r="200" spans="1:5" s="372" customFormat="1" hidden="1">
      <c r="A200" s="382"/>
      <c r="C200" s="339"/>
      <c r="E200" s="371"/>
    </row>
    <row r="201" spans="1:5" s="372" customFormat="1" hidden="1">
      <c r="A201" s="382"/>
      <c r="C201" s="339"/>
      <c r="E201" s="371"/>
    </row>
    <row r="202" spans="1:5" s="372" customFormat="1" hidden="1">
      <c r="A202" s="382"/>
      <c r="C202" s="339"/>
      <c r="E202" s="371"/>
    </row>
    <row r="203" spans="1:5" s="372" customFormat="1" hidden="1">
      <c r="A203" s="382"/>
      <c r="C203" s="339"/>
      <c r="E203" s="371"/>
    </row>
    <row r="204" spans="1:5" s="372" customFormat="1" hidden="1">
      <c r="A204" s="382"/>
      <c r="C204" s="339"/>
      <c r="E204" s="371"/>
    </row>
    <row r="205" spans="1:5" s="372" customFormat="1" hidden="1">
      <c r="A205" s="382"/>
      <c r="C205" s="339"/>
      <c r="E205" s="371"/>
    </row>
    <row r="206" spans="1:5" s="372" customFormat="1" hidden="1">
      <c r="A206" s="382"/>
      <c r="C206" s="339"/>
      <c r="E206" s="371"/>
    </row>
    <row r="207" spans="1:5" s="372" customFormat="1" hidden="1">
      <c r="A207" s="382"/>
      <c r="C207" s="339"/>
      <c r="E207" s="371"/>
    </row>
    <row r="208" spans="1:5" s="372" customFormat="1" hidden="1">
      <c r="A208" s="382"/>
      <c r="C208" s="339"/>
      <c r="E208" s="371"/>
    </row>
    <row r="209" spans="1:5" s="372" customFormat="1" hidden="1">
      <c r="A209" s="382"/>
      <c r="C209" s="339"/>
      <c r="E209" s="371"/>
    </row>
    <row r="210" spans="1:5" s="372" customFormat="1" hidden="1">
      <c r="A210" s="382"/>
      <c r="C210" s="339"/>
      <c r="E210" s="371"/>
    </row>
    <row r="211" spans="1:5" s="372" customFormat="1" hidden="1">
      <c r="A211" s="382"/>
      <c r="C211" s="339"/>
      <c r="E211" s="371"/>
    </row>
    <row r="212" spans="1:5" s="372" customFormat="1" hidden="1">
      <c r="A212" s="382"/>
      <c r="C212" s="339"/>
      <c r="E212" s="371"/>
    </row>
    <row r="213" spans="1:5" s="372" customFormat="1" hidden="1">
      <c r="A213" s="382"/>
      <c r="C213" s="339"/>
      <c r="E213" s="371"/>
    </row>
    <row r="214" spans="1:5" s="372" customFormat="1" hidden="1">
      <c r="A214" s="382"/>
      <c r="C214" s="339"/>
      <c r="E214" s="371"/>
    </row>
    <row r="215" spans="1:5" s="372" customFormat="1" hidden="1">
      <c r="A215" s="382"/>
      <c r="C215" s="339"/>
      <c r="E215" s="371"/>
    </row>
    <row r="216" spans="1:5" s="372" customFormat="1" hidden="1">
      <c r="A216" s="382"/>
      <c r="C216" s="339"/>
      <c r="E216" s="371"/>
    </row>
    <row r="217" spans="1:5" s="372" customFormat="1" hidden="1">
      <c r="A217" s="382"/>
      <c r="C217" s="339"/>
      <c r="E217" s="371"/>
    </row>
    <row r="218" spans="1:5" s="372" customFormat="1" hidden="1">
      <c r="A218" s="382"/>
      <c r="C218" s="339"/>
      <c r="E218" s="371"/>
    </row>
    <row r="219" spans="1:5" s="372" customFormat="1" hidden="1">
      <c r="A219" s="382"/>
      <c r="C219" s="339"/>
      <c r="E219" s="371"/>
    </row>
    <row r="220" spans="1:5" s="372" customFormat="1" hidden="1">
      <c r="A220" s="382"/>
      <c r="C220" s="339"/>
      <c r="E220" s="371"/>
    </row>
    <row r="221" spans="1:5" s="372" customFormat="1" hidden="1">
      <c r="A221" s="382"/>
      <c r="C221" s="339"/>
      <c r="E221" s="371"/>
    </row>
    <row r="222" spans="1:5" s="372" customFormat="1" hidden="1">
      <c r="A222" s="382"/>
      <c r="C222" s="339"/>
      <c r="E222" s="371"/>
    </row>
    <row r="223" spans="1:5" s="372" customFormat="1" hidden="1">
      <c r="A223" s="382"/>
      <c r="C223" s="339"/>
      <c r="E223" s="371"/>
    </row>
    <row r="224" spans="1:5" s="372" customFormat="1" hidden="1">
      <c r="A224" s="382"/>
      <c r="C224" s="339"/>
      <c r="E224" s="371"/>
    </row>
    <row r="225" spans="1:5" s="372" customFormat="1" hidden="1">
      <c r="A225" s="382"/>
      <c r="C225" s="339"/>
      <c r="E225" s="371"/>
    </row>
    <row r="226" spans="1:5" s="372" customFormat="1" hidden="1">
      <c r="A226" s="382"/>
      <c r="C226" s="339"/>
      <c r="E226" s="371"/>
    </row>
    <row r="227" spans="1:5" s="372" customFormat="1" hidden="1">
      <c r="A227" s="382"/>
      <c r="C227" s="339"/>
      <c r="E227" s="371"/>
    </row>
    <row r="228" spans="1:5" s="372" customFormat="1" hidden="1">
      <c r="A228" s="382"/>
      <c r="C228" s="339"/>
      <c r="E228" s="371"/>
    </row>
    <row r="229" spans="1:5" s="372" customFormat="1" hidden="1">
      <c r="A229" s="382"/>
      <c r="C229" s="339"/>
      <c r="E229" s="371"/>
    </row>
    <row r="230" spans="1:5" s="372" customFormat="1" hidden="1">
      <c r="A230" s="382"/>
      <c r="C230" s="339"/>
      <c r="E230" s="371"/>
    </row>
    <row r="231" spans="1:5" s="372" customFormat="1" hidden="1">
      <c r="A231" s="382"/>
      <c r="C231" s="339"/>
      <c r="E231" s="371"/>
    </row>
    <row r="232" spans="1:5" s="372" customFormat="1" hidden="1">
      <c r="A232" s="382"/>
      <c r="C232" s="339"/>
      <c r="E232" s="371"/>
    </row>
    <row r="233" spans="1:5" s="372" customFormat="1" hidden="1">
      <c r="A233" s="382"/>
      <c r="C233" s="339"/>
      <c r="E233" s="371"/>
    </row>
    <row r="234" spans="1:5" s="372" customFormat="1" hidden="1">
      <c r="A234" s="382"/>
      <c r="C234" s="339"/>
      <c r="E234" s="371"/>
    </row>
    <row r="235" spans="1:5" s="372" customFormat="1" hidden="1">
      <c r="A235" s="382"/>
      <c r="C235" s="339"/>
      <c r="E235" s="371"/>
    </row>
    <row r="236" spans="1:5" s="372" customFormat="1" hidden="1">
      <c r="A236" s="382"/>
      <c r="C236" s="339"/>
      <c r="E236" s="371"/>
    </row>
    <row r="237" spans="1:5" s="372" customFormat="1" hidden="1">
      <c r="A237" s="382"/>
      <c r="C237" s="339"/>
      <c r="E237" s="371"/>
    </row>
    <row r="238" spans="1:5" s="372" customFormat="1" hidden="1">
      <c r="A238" s="382"/>
      <c r="C238" s="339"/>
      <c r="E238" s="371"/>
    </row>
    <row r="239" spans="1:5" s="372" customFormat="1" hidden="1">
      <c r="A239" s="382"/>
      <c r="C239" s="339"/>
      <c r="E239" s="371"/>
    </row>
    <row r="240" spans="1:5" s="372" customFormat="1" hidden="1">
      <c r="A240" s="382"/>
      <c r="C240" s="339"/>
      <c r="E240" s="371"/>
    </row>
    <row r="241" spans="1:5" s="372" customFormat="1" hidden="1">
      <c r="A241" s="382"/>
      <c r="C241" s="339"/>
      <c r="E241" s="371"/>
    </row>
    <row r="242" spans="1:5" s="372" customFormat="1" hidden="1">
      <c r="A242" s="382"/>
      <c r="C242" s="339"/>
      <c r="E242" s="371"/>
    </row>
    <row r="243" spans="1:5" s="372" customFormat="1" hidden="1">
      <c r="A243" s="382"/>
      <c r="C243" s="339"/>
      <c r="E243" s="371"/>
    </row>
    <row r="244" spans="1:5" s="372" customFormat="1" hidden="1">
      <c r="A244" s="382"/>
      <c r="C244" s="339"/>
      <c r="E244" s="371"/>
    </row>
    <row r="245" spans="1:5" s="372" customFormat="1" hidden="1">
      <c r="A245" s="382"/>
      <c r="C245" s="339"/>
      <c r="E245" s="371"/>
    </row>
    <row r="246" spans="1:5" s="372" customFormat="1" hidden="1">
      <c r="A246" s="382"/>
      <c r="C246" s="339"/>
      <c r="E246" s="371"/>
    </row>
    <row r="247" spans="1:5" s="372" customFormat="1" hidden="1">
      <c r="A247" s="382"/>
      <c r="C247" s="339"/>
      <c r="E247" s="371"/>
    </row>
    <row r="248" spans="1:5" s="372" customFormat="1" hidden="1">
      <c r="A248" s="382"/>
      <c r="C248" s="339"/>
      <c r="E248" s="371"/>
    </row>
    <row r="249" spans="1:5" s="372" customFormat="1" hidden="1">
      <c r="A249" s="382"/>
      <c r="C249" s="339"/>
      <c r="E249" s="371"/>
    </row>
    <row r="250" spans="1:5" s="372" customFormat="1" hidden="1">
      <c r="A250" s="382"/>
      <c r="C250" s="339"/>
      <c r="E250" s="371"/>
    </row>
    <row r="251" spans="1:5" s="372" customFormat="1" hidden="1">
      <c r="A251" s="382"/>
      <c r="C251" s="339"/>
      <c r="E251" s="371"/>
    </row>
    <row r="252" spans="1:5" s="372" customFormat="1" hidden="1">
      <c r="A252" s="382"/>
      <c r="C252" s="339"/>
      <c r="E252" s="371"/>
    </row>
    <row r="253" spans="1:5" s="372" customFormat="1" hidden="1">
      <c r="A253" s="382"/>
      <c r="C253" s="339"/>
      <c r="E253" s="371"/>
    </row>
    <row r="254" spans="1:5" s="372" customFormat="1" hidden="1">
      <c r="A254" s="382"/>
      <c r="C254" s="339"/>
      <c r="E254" s="371"/>
    </row>
    <row r="255" spans="1:5" s="372" customFormat="1" hidden="1">
      <c r="A255" s="382"/>
      <c r="C255" s="339"/>
      <c r="E255" s="371"/>
    </row>
    <row r="256" spans="1:5" s="372" customFormat="1" hidden="1">
      <c r="A256" s="382"/>
      <c r="C256" s="339"/>
      <c r="E256" s="371"/>
    </row>
    <row r="257" spans="1:5" s="372" customFormat="1" hidden="1">
      <c r="A257" s="382"/>
      <c r="C257" s="339"/>
      <c r="E257" s="371"/>
    </row>
    <row r="258" spans="1:5" s="372" customFormat="1" hidden="1">
      <c r="A258" s="382"/>
      <c r="C258" s="339"/>
      <c r="E258" s="371"/>
    </row>
    <row r="259" spans="1:5" s="372" customFormat="1" hidden="1">
      <c r="A259" s="382"/>
      <c r="C259" s="339"/>
      <c r="E259" s="371"/>
    </row>
    <row r="260" spans="1:5" s="372" customFormat="1" hidden="1">
      <c r="A260" s="382"/>
      <c r="C260" s="339"/>
      <c r="E260" s="371"/>
    </row>
    <row r="261" spans="1:5" s="372" customFormat="1" hidden="1">
      <c r="A261" s="382"/>
      <c r="C261" s="339"/>
      <c r="E261" s="371"/>
    </row>
    <row r="262" spans="1:5" s="372" customFormat="1" hidden="1">
      <c r="A262" s="382"/>
      <c r="C262" s="339"/>
      <c r="E262" s="371"/>
    </row>
    <row r="263" spans="1:5" s="372" customFormat="1" hidden="1">
      <c r="A263" s="382"/>
      <c r="C263" s="339"/>
      <c r="E263" s="371"/>
    </row>
    <row r="264" spans="1:5" s="372" customFormat="1" hidden="1">
      <c r="A264" s="382"/>
      <c r="C264" s="339"/>
      <c r="E264" s="371"/>
    </row>
    <row r="265" spans="1:5" s="372" customFormat="1" hidden="1">
      <c r="A265" s="382"/>
      <c r="C265" s="339"/>
      <c r="E265" s="371"/>
    </row>
    <row r="266" spans="1:5" s="372" customFormat="1" hidden="1">
      <c r="A266" s="382"/>
      <c r="C266" s="339"/>
      <c r="E266" s="371"/>
    </row>
    <row r="267" spans="1:5" s="372" customFormat="1" hidden="1">
      <c r="A267" s="382"/>
      <c r="C267" s="339"/>
      <c r="E267" s="371"/>
    </row>
    <row r="268" spans="1:5" s="372" customFormat="1" hidden="1">
      <c r="A268" s="382"/>
      <c r="C268" s="339"/>
      <c r="E268" s="371"/>
    </row>
    <row r="269" spans="1:5" s="372" customFormat="1" hidden="1">
      <c r="A269" s="382"/>
      <c r="C269" s="339"/>
      <c r="E269" s="371"/>
    </row>
    <row r="270" spans="1:5" s="372" customFormat="1" hidden="1">
      <c r="A270" s="382"/>
      <c r="C270" s="339"/>
      <c r="E270" s="371"/>
    </row>
    <row r="271" spans="1:5" s="372" customFormat="1" hidden="1">
      <c r="A271" s="382"/>
      <c r="C271" s="339"/>
      <c r="E271" s="371"/>
    </row>
    <row r="272" spans="1:5" s="372" customFormat="1" hidden="1">
      <c r="A272" s="382"/>
      <c r="C272" s="339"/>
      <c r="E272" s="371"/>
    </row>
    <row r="273" spans="1:5" s="372" customFormat="1" hidden="1">
      <c r="A273" s="382"/>
      <c r="C273" s="339"/>
      <c r="E273" s="371"/>
    </row>
    <row r="274" spans="1:5" s="372" customFormat="1" hidden="1">
      <c r="A274" s="382"/>
      <c r="C274" s="339"/>
      <c r="E274" s="371"/>
    </row>
    <row r="275" spans="1:5" s="372" customFormat="1" hidden="1">
      <c r="A275" s="382"/>
      <c r="C275" s="339"/>
      <c r="E275" s="371"/>
    </row>
    <row r="276" spans="1:5" s="372" customFormat="1" hidden="1">
      <c r="A276" s="382"/>
      <c r="C276" s="339"/>
      <c r="E276" s="371"/>
    </row>
    <row r="277" spans="1:5" s="372" customFormat="1" hidden="1">
      <c r="A277" s="382"/>
      <c r="C277" s="339"/>
      <c r="E277" s="371"/>
    </row>
    <row r="278" spans="1:5" s="372" customFormat="1" hidden="1">
      <c r="A278" s="382"/>
      <c r="C278" s="339"/>
      <c r="E278" s="371"/>
    </row>
    <row r="279" spans="1:5" s="372" customFormat="1" hidden="1">
      <c r="A279" s="382"/>
      <c r="C279" s="339"/>
      <c r="E279" s="371"/>
    </row>
    <row r="280" spans="1:5" s="372" customFormat="1" hidden="1">
      <c r="A280" s="382"/>
      <c r="C280" s="339"/>
      <c r="E280" s="371"/>
    </row>
    <row r="281" spans="1:5" s="372" customFormat="1" hidden="1">
      <c r="A281" s="382"/>
      <c r="C281" s="339"/>
      <c r="E281" s="371"/>
    </row>
    <row r="282" spans="1:5" s="372" customFormat="1" hidden="1">
      <c r="A282" s="382"/>
      <c r="C282" s="339"/>
      <c r="E282" s="371"/>
    </row>
    <row r="283" spans="1:5" s="372" customFormat="1" hidden="1">
      <c r="A283" s="382"/>
      <c r="C283" s="339"/>
      <c r="E283" s="371"/>
    </row>
    <row r="284" spans="1:5" s="372" customFormat="1" hidden="1">
      <c r="A284" s="382"/>
      <c r="C284" s="339"/>
      <c r="E284" s="371"/>
    </row>
    <row r="285" spans="1:5" s="372" customFormat="1" hidden="1">
      <c r="A285" s="382"/>
      <c r="C285" s="339"/>
      <c r="E285" s="371"/>
    </row>
    <row r="286" spans="1:5" s="372" customFormat="1" hidden="1">
      <c r="A286" s="382"/>
      <c r="C286" s="339"/>
      <c r="E286" s="371"/>
    </row>
    <row r="287" spans="1:5" s="372" customFormat="1" hidden="1">
      <c r="A287" s="382"/>
      <c r="C287" s="339"/>
      <c r="E287" s="371"/>
    </row>
    <row r="288" spans="1:5" s="372" customFormat="1" hidden="1">
      <c r="A288" s="382"/>
      <c r="C288" s="339"/>
      <c r="E288" s="371"/>
    </row>
    <row r="289" spans="1:5" s="372" customFormat="1" hidden="1">
      <c r="A289" s="382"/>
      <c r="C289" s="339"/>
      <c r="E289" s="371"/>
    </row>
    <row r="290" spans="1:5" s="372" customFormat="1" hidden="1">
      <c r="A290" s="382"/>
      <c r="C290" s="339"/>
      <c r="E290" s="371"/>
    </row>
    <row r="291" spans="1:5" s="372" customFormat="1" hidden="1">
      <c r="A291" s="382"/>
      <c r="C291" s="339"/>
      <c r="E291" s="371"/>
    </row>
    <row r="292" spans="1:5" s="372" customFormat="1" hidden="1">
      <c r="A292" s="382"/>
      <c r="C292" s="339"/>
      <c r="E292" s="371"/>
    </row>
    <row r="293" spans="1:5" s="372" customFormat="1" hidden="1">
      <c r="A293" s="382"/>
      <c r="C293" s="339"/>
      <c r="E293" s="371"/>
    </row>
    <row r="294" spans="1:5" s="372" customFormat="1" hidden="1">
      <c r="A294" s="382"/>
      <c r="C294" s="339"/>
      <c r="E294" s="371"/>
    </row>
    <row r="295" spans="1:5" s="372" customFormat="1" hidden="1">
      <c r="A295" s="382"/>
      <c r="C295" s="339"/>
      <c r="E295" s="371"/>
    </row>
    <row r="296" spans="1:5" s="372" customFormat="1" hidden="1">
      <c r="A296" s="382"/>
      <c r="C296" s="339"/>
      <c r="E296" s="371"/>
    </row>
    <row r="297" spans="1:5" s="372" customFormat="1" hidden="1">
      <c r="A297" s="382"/>
      <c r="C297" s="339"/>
      <c r="E297" s="371"/>
    </row>
    <row r="298" spans="1:5" s="372" customFormat="1" hidden="1">
      <c r="A298" s="382"/>
      <c r="C298" s="339"/>
      <c r="E298" s="371"/>
    </row>
    <row r="299" spans="1:5" s="372" customFormat="1" hidden="1">
      <c r="A299" s="382"/>
      <c r="C299" s="339"/>
      <c r="E299" s="371"/>
    </row>
    <row r="300" spans="1:5" s="372" customFormat="1" hidden="1">
      <c r="A300" s="382"/>
      <c r="C300" s="339"/>
      <c r="E300" s="371"/>
    </row>
    <row r="301" spans="1:5" s="372" customFormat="1" hidden="1">
      <c r="A301" s="382"/>
      <c r="C301" s="339"/>
      <c r="E301" s="371"/>
    </row>
    <row r="302" spans="1:5" s="372" customFormat="1" hidden="1">
      <c r="A302" s="382"/>
      <c r="C302" s="339"/>
      <c r="E302" s="371"/>
    </row>
    <row r="303" spans="1:5" s="372" customFormat="1" hidden="1">
      <c r="A303" s="382"/>
      <c r="C303" s="339"/>
      <c r="E303" s="371"/>
    </row>
    <row r="304" spans="1:5" s="372" customFormat="1" hidden="1">
      <c r="A304" s="382"/>
      <c r="C304" s="339"/>
      <c r="E304" s="371"/>
    </row>
    <row r="305" spans="1:5" s="372" customFormat="1" hidden="1">
      <c r="A305" s="382"/>
      <c r="C305" s="339"/>
      <c r="E305" s="371"/>
    </row>
    <row r="306" spans="1:5" s="372" customFormat="1" hidden="1">
      <c r="A306" s="382"/>
      <c r="C306" s="339"/>
      <c r="E306" s="371"/>
    </row>
    <row r="307" spans="1:5" s="372" customFormat="1" hidden="1">
      <c r="A307" s="382"/>
      <c r="C307" s="339"/>
      <c r="E307" s="371"/>
    </row>
    <row r="308" spans="1:5" s="372" customFormat="1" hidden="1">
      <c r="A308" s="382"/>
      <c r="C308" s="339"/>
      <c r="E308" s="371"/>
    </row>
    <row r="309" spans="1:5" s="372" customFormat="1" hidden="1">
      <c r="A309" s="382"/>
      <c r="C309" s="339"/>
      <c r="E309" s="371"/>
    </row>
    <row r="310" spans="1:5" s="372" customFormat="1" hidden="1">
      <c r="A310" s="382"/>
      <c r="C310" s="339"/>
      <c r="E310" s="371"/>
    </row>
    <row r="311" spans="1:5" s="372" customFormat="1" hidden="1">
      <c r="A311" s="382"/>
      <c r="C311" s="339"/>
      <c r="E311" s="371"/>
    </row>
    <row r="312" spans="1:5" s="372" customFormat="1" hidden="1">
      <c r="A312" s="382"/>
      <c r="C312" s="339"/>
      <c r="E312" s="371"/>
    </row>
    <row r="313" spans="1:5" s="372" customFormat="1" hidden="1">
      <c r="A313" s="382"/>
      <c r="C313" s="339"/>
      <c r="E313" s="371"/>
    </row>
    <row r="314" spans="1:5" s="372" customFormat="1" hidden="1">
      <c r="A314" s="382"/>
      <c r="C314" s="339"/>
      <c r="E314" s="371"/>
    </row>
    <row r="315" spans="1:5" s="372" customFormat="1" hidden="1">
      <c r="A315" s="382"/>
      <c r="C315" s="339"/>
      <c r="E315" s="371"/>
    </row>
    <row r="316" spans="1:5" s="372" customFormat="1" hidden="1">
      <c r="A316" s="382"/>
      <c r="C316" s="339"/>
      <c r="E316" s="371"/>
    </row>
    <row r="317" spans="1:5" s="372" customFormat="1" hidden="1">
      <c r="A317" s="382"/>
      <c r="C317" s="339"/>
      <c r="E317" s="371"/>
    </row>
    <row r="318" spans="1:5" s="372" customFormat="1" hidden="1">
      <c r="A318" s="382"/>
      <c r="C318" s="339"/>
      <c r="E318" s="371"/>
    </row>
    <row r="319" spans="1:5" s="372" customFormat="1" hidden="1">
      <c r="A319" s="382"/>
      <c r="C319" s="339"/>
      <c r="E319" s="371"/>
    </row>
    <row r="320" spans="1:5" s="372" customFormat="1" hidden="1">
      <c r="A320" s="382"/>
      <c r="C320" s="339"/>
      <c r="E320" s="371"/>
    </row>
    <row r="321" spans="1:5" s="372" customFormat="1" hidden="1">
      <c r="A321" s="382"/>
      <c r="C321" s="339"/>
      <c r="E321" s="371"/>
    </row>
    <row r="322" spans="1:5" s="372" customFormat="1" hidden="1">
      <c r="A322" s="382"/>
      <c r="C322" s="339"/>
      <c r="E322" s="371"/>
    </row>
    <row r="323" spans="1:5" s="372" customFormat="1" hidden="1">
      <c r="A323" s="382"/>
      <c r="C323" s="339"/>
      <c r="E323" s="371"/>
    </row>
    <row r="324" spans="1:5" s="372" customFormat="1" hidden="1">
      <c r="A324" s="382"/>
      <c r="C324" s="339"/>
      <c r="E324" s="371"/>
    </row>
    <row r="325" spans="1:5" s="372" customFormat="1" hidden="1">
      <c r="A325" s="382"/>
      <c r="C325" s="339"/>
      <c r="E325" s="371"/>
    </row>
    <row r="326" spans="1:5" s="372" customFormat="1" hidden="1">
      <c r="A326" s="382"/>
      <c r="C326" s="339"/>
      <c r="E326" s="371"/>
    </row>
    <row r="327" spans="1:5" s="372" customFormat="1" hidden="1">
      <c r="A327" s="382"/>
      <c r="C327" s="339"/>
      <c r="E327" s="371"/>
    </row>
    <row r="328" spans="1:5" s="372" customFormat="1" hidden="1">
      <c r="A328" s="382"/>
      <c r="C328" s="339"/>
      <c r="E328" s="371"/>
    </row>
    <row r="329" spans="1:5" s="372" customFormat="1" hidden="1">
      <c r="A329" s="382"/>
      <c r="C329" s="339"/>
      <c r="E329" s="371"/>
    </row>
    <row r="330" spans="1:5" s="372" customFormat="1" hidden="1">
      <c r="A330" s="382"/>
      <c r="C330" s="339"/>
      <c r="E330" s="371"/>
    </row>
    <row r="331" spans="1:5" s="372" customFormat="1" hidden="1">
      <c r="A331" s="382"/>
      <c r="C331" s="339"/>
      <c r="E331" s="371"/>
    </row>
    <row r="332" spans="1:5" s="372" customFormat="1" hidden="1">
      <c r="A332" s="382"/>
      <c r="C332" s="339"/>
      <c r="E332" s="371"/>
    </row>
    <row r="333" spans="1:5" s="372" customFormat="1" hidden="1">
      <c r="A333" s="382"/>
      <c r="C333" s="339"/>
      <c r="E333" s="371"/>
    </row>
    <row r="334" spans="1:5" s="372" customFormat="1" hidden="1">
      <c r="A334" s="382"/>
      <c r="C334" s="339"/>
      <c r="E334" s="371"/>
    </row>
    <row r="335" spans="1:5" s="372" customFormat="1" hidden="1">
      <c r="A335" s="382"/>
      <c r="C335" s="339"/>
      <c r="E335" s="371"/>
    </row>
    <row r="336" spans="1:5" s="372" customFormat="1" hidden="1">
      <c r="A336" s="382"/>
      <c r="C336" s="339"/>
      <c r="E336" s="371"/>
    </row>
    <row r="337" spans="1:5" s="372" customFormat="1" hidden="1">
      <c r="A337" s="382"/>
      <c r="C337" s="339"/>
      <c r="E337" s="371"/>
    </row>
    <row r="338" spans="1:5" s="372" customFormat="1" hidden="1">
      <c r="A338" s="382"/>
      <c r="C338" s="339"/>
      <c r="E338" s="371"/>
    </row>
    <row r="339" spans="1:5" s="372" customFormat="1" hidden="1">
      <c r="A339" s="382"/>
      <c r="C339" s="339"/>
      <c r="E339" s="371"/>
    </row>
    <row r="340" spans="1:5" s="372" customFormat="1" hidden="1">
      <c r="A340" s="382"/>
      <c r="C340" s="339"/>
      <c r="E340" s="371"/>
    </row>
    <row r="341" spans="1:5" s="372" customFormat="1" hidden="1">
      <c r="A341" s="382"/>
      <c r="C341" s="339"/>
      <c r="E341" s="371"/>
    </row>
    <row r="342" spans="1:5" s="372" customFormat="1" hidden="1">
      <c r="A342" s="382"/>
      <c r="C342" s="339"/>
      <c r="E342" s="371"/>
    </row>
    <row r="343" spans="1:5" s="372" customFormat="1" hidden="1">
      <c r="A343" s="382"/>
      <c r="C343" s="339"/>
      <c r="E343" s="371"/>
    </row>
    <row r="344" spans="1:5" s="372" customFormat="1" hidden="1">
      <c r="A344" s="382"/>
      <c r="C344" s="339"/>
      <c r="E344" s="371"/>
    </row>
    <row r="345" spans="1:5" s="372" customFormat="1" hidden="1">
      <c r="A345" s="382"/>
      <c r="C345" s="339"/>
      <c r="E345" s="371"/>
    </row>
    <row r="346" spans="1:5" s="372" customFormat="1" hidden="1">
      <c r="A346" s="382"/>
      <c r="C346" s="339"/>
      <c r="E346" s="371"/>
    </row>
    <row r="347" spans="1:5" s="372" customFormat="1" hidden="1">
      <c r="A347" s="382"/>
      <c r="C347" s="339"/>
      <c r="E347" s="371"/>
    </row>
    <row r="348" spans="1:5" s="372" customFormat="1" hidden="1">
      <c r="A348" s="382"/>
      <c r="C348" s="339"/>
      <c r="E348" s="371"/>
    </row>
    <row r="349" spans="1:5" s="372" customFormat="1" hidden="1">
      <c r="A349" s="382"/>
      <c r="C349" s="339"/>
      <c r="E349" s="371"/>
    </row>
    <row r="350" spans="1:5" s="372" customFormat="1" hidden="1">
      <c r="A350" s="382"/>
      <c r="C350" s="339"/>
      <c r="E350" s="371"/>
    </row>
    <row r="351" spans="1:5" s="372" customFormat="1" hidden="1">
      <c r="A351" s="382"/>
      <c r="C351" s="339"/>
      <c r="E351" s="371"/>
    </row>
    <row r="352" spans="1:5" s="372" customFormat="1" hidden="1">
      <c r="A352" s="382"/>
      <c r="C352" s="339"/>
      <c r="E352" s="371"/>
    </row>
    <row r="353" spans="1:5" s="372" customFormat="1" hidden="1">
      <c r="A353" s="382"/>
      <c r="C353" s="339"/>
      <c r="E353" s="371"/>
    </row>
    <row r="354" spans="1:5" s="372" customFormat="1" hidden="1">
      <c r="A354" s="382"/>
      <c r="C354" s="339"/>
      <c r="E354" s="371"/>
    </row>
    <row r="355" spans="1:5" s="372" customFormat="1" hidden="1">
      <c r="A355" s="382"/>
      <c r="C355" s="339"/>
      <c r="E355" s="371"/>
    </row>
    <row r="356" spans="1:5" s="372" customFormat="1" hidden="1">
      <c r="A356" s="382"/>
      <c r="C356" s="339"/>
      <c r="E356" s="371"/>
    </row>
    <row r="357" spans="1:5" s="372" customFormat="1" hidden="1">
      <c r="A357" s="382"/>
      <c r="C357" s="339"/>
      <c r="E357" s="371"/>
    </row>
    <row r="358" spans="1:5" s="372" customFormat="1" hidden="1">
      <c r="A358" s="382"/>
      <c r="C358" s="339"/>
      <c r="E358" s="371"/>
    </row>
    <row r="359" spans="1:5" s="372" customFormat="1" hidden="1">
      <c r="A359" s="382"/>
      <c r="C359" s="339"/>
      <c r="E359" s="371"/>
    </row>
    <row r="360" spans="1:5" s="372" customFormat="1" hidden="1">
      <c r="A360" s="382"/>
      <c r="C360" s="339"/>
      <c r="E360" s="371"/>
    </row>
    <row r="361" spans="1:5" s="372" customFormat="1" hidden="1">
      <c r="A361" s="382"/>
      <c r="C361" s="339"/>
      <c r="E361" s="371"/>
    </row>
    <row r="362" spans="1:5" s="372" customFormat="1" hidden="1">
      <c r="A362" s="382"/>
      <c r="C362" s="339"/>
      <c r="E362" s="371"/>
    </row>
    <row r="363" spans="1:5" s="372" customFormat="1" hidden="1">
      <c r="A363" s="382"/>
      <c r="C363" s="339"/>
      <c r="E363" s="371"/>
    </row>
    <row r="364" spans="1:5" s="372" customFormat="1" hidden="1">
      <c r="A364" s="382"/>
      <c r="C364" s="339"/>
      <c r="E364" s="371"/>
    </row>
    <row r="365" spans="1:5" s="372" customFormat="1" hidden="1">
      <c r="A365" s="382"/>
      <c r="C365" s="339"/>
      <c r="E365" s="371"/>
    </row>
    <row r="366" spans="1:5" s="372" customFormat="1" hidden="1">
      <c r="A366" s="382"/>
      <c r="C366" s="339"/>
      <c r="E366" s="371"/>
    </row>
    <row r="367" spans="1:5" s="372" customFormat="1" hidden="1">
      <c r="A367" s="382"/>
      <c r="C367" s="339"/>
      <c r="E367" s="371"/>
    </row>
    <row r="368" spans="1:5" s="372" customFormat="1" hidden="1">
      <c r="A368" s="382"/>
      <c r="C368" s="339"/>
      <c r="E368" s="371"/>
    </row>
    <row r="369" spans="1:5" s="372" customFormat="1" hidden="1">
      <c r="A369" s="382"/>
      <c r="C369" s="339"/>
      <c r="E369" s="371"/>
    </row>
    <row r="370" spans="1:5" s="372" customFormat="1" hidden="1">
      <c r="A370" s="382"/>
      <c r="C370" s="339"/>
      <c r="E370" s="371"/>
    </row>
    <row r="371" spans="1:5" s="372" customFormat="1" hidden="1">
      <c r="A371" s="382"/>
      <c r="C371" s="339"/>
      <c r="E371" s="371"/>
    </row>
    <row r="372" spans="1:5" s="372" customFormat="1" hidden="1">
      <c r="A372" s="382"/>
      <c r="C372" s="339"/>
      <c r="E372" s="371"/>
    </row>
    <row r="373" spans="1:5" s="372" customFormat="1" hidden="1">
      <c r="A373" s="382"/>
      <c r="C373" s="339"/>
      <c r="E373" s="371"/>
    </row>
    <row r="374" spans="1:5" s="372" customFormat="1" hidden="1">
      <c r="A374" s="382"/>
      <c r="C374" s="339"/>
      <c r="E374" s="371"/>
    </row>
    <row r="375" spans="1:5" s="372" customFormat="1" hidden="1">
      <c r="A375" s="382"/>
      <c r="C375" s="339"/>
      <c r="E375" s="371"/>
    </row>
    <row r="376" spans="1:5" s="372" customFormat="1" hidden="1">
      <c r="A376" s="382"/>
      <c r="C376" s="339"/>
      <c r="E376" s="371"/>
    </row>
    <row r="377" spans="1:5" s="372" customFormat="1" hidden="1">
      <c r="A377" s="382"/>
      <c r="C377" s="339"/>
      <c r="E377" s="371"/>
    </row>
    <row r="378" spans="1:5" s="372" customFormat="1" hidden="1">
      <c r="A378" s="382"/>
      <c r="C378" s="339"/>
      <c r="E378" s="371"/>
    </row>
    <row r="379" spans="1:5" s="372" customFormat="1" hidden="1">
      <c r="A379" s="382"/>
      <c r="C379" s="339"/>
      <c r="E379" s="371"/>
    </row>
    <row r="380" spans="1:5" s="372" customFormat="1" hidden="1">
      <c r="A380" s="382"/>
      <c r="C380" s="339"/>
      <c r="E380" s="371"/>
    </row>
    <row r="381" spans="1:5" s="372" customFormat="1" hidden="1">
      <c r="A381" s="382"/>
      <c r="C381" s="339"/>
      <c r="E381" s="371"/>
    </row>
    <row r="382" spans="1:5" s="372" customFormat="1" hidden="1">
      <c r="A382" s="382"/>
      <c r="C382" s="339"/>
      <c r="E382" s="371"/>
    </row>
    <row r="383" spans="1:5" s="372" customFormat="1" hidden="1">
      <c r="A383" s="382"/>
      <c r="C383" s="339"/>
      <c r="E383" s="371"/>
    </row>
    <row r="384" spans="1:5" s="372" customFormat="1" hidden="1">
      <c r="A384" s="382"/>
      <c r="C384" s="339"/>
      <c r="E384" s="371"/>
    </row>
    <row r="385" spans="1:5" s="372" customFormat="1" hidden="1">
      <c r="A385" s="382"/>
      <c r="C385" s="339"/>
      <c r="E385" s="371"/>
    </row>
    <row r="386" spans="1:5" s="372" customFormat="1" hidden="1">
      <c r="A386" s="382"/>
      <c r="C386" s="339"/>
      <c r="E386" s="371"/>
    </row>
    <row r="387" spans="1:5" s="372" customFormat="1" hidden="1">
      <c r="A387" s="382"/>
      <c r="C387" s="339"/>
      <c r="E387" s="371"/>
    </row>
    <row r="388" spans="1:5" s="372" customFormat="1" hidden="1">
      <c r="A388" s="382"/>
      <c r="C388" s="339"/>
      <c r="E388" s="371"/>
    </row>
    <row r="389" spans="1:5" s="372" customFormat="1" hidden="1">
      <c r="A389" s="382"/>
      <c r="C389" s="339"/>
      <c r="E389" s="371"/>
    </row>
    <row r="390" spans="1:5" s="372" customFormat="1" hidden="1">
      <c r="A390" s="382"/>
      <c r="C390" s="339"/>
      <c r="E390" s="371"/>
    </row>
    <row r="391" spans="1:5" s="372" customFormat="1" hidden="1">
      <c r="A391" s="382"/>
      <c r="C391" s="339"/>
      <c r="E391" s="371"/>
    </row>
    <row r="392" spans="1:5" s="372" customFormat="1" hidden="1">
      <c r="A392" s="382"/>
      <c r="C392" s="339"/>
      <c r="E392" s="371"/>
    </row>
    <row r="393" spans="1:5" s="372" customFormat="1" hidden="1">
      <c r="A393" s="382"/>
      <c r="C393" s="339"/>
      <c r="E393" s="371"/>
    </row>
    <row r="394" spans="1:5" s="372" customFormat="1" hidden="1">
      <c r="A394" s="382"/>
      <c r="C394" s="339"/>
      <c r="E394" s="371"/>
    </row>
    <row r="395" spans="1:5" s="372" customFormat="1" hidden="1">
      <c r="A395" s="382"/>
      <c r="C395" s="339"/>
      <c r="E395" s="371"/>
    </row>
    <row r="396" spans="1:5" s="372" customFormat="1" hidden="1">
      <c r="A396" s="382"/>
      <c r="C396" s="339"/>
      <c r="E396" s="371"/>
    </row>
    <row r="397" spans="1:5" s="372" customFormat="1" hidden="1">
      <c r="A397" s="382"/>
      <c r="C397" s="339"/>
      <c r="E397" s="371"/>
    </row>
    <row r="398" spans="1:5" s="372" customFormat="1" hidden="1">
      <c r="A398" s="382"/>
      <c r="C398" s="339"/>
      <c r="E398" s="371"/>
    </row>
    <row r="399" spans="1:5" s="372" customFormat="1" hidden="1">
      <c r="A399" s="382"/>
      <c r="C399" s="339"/>
      <c r="E399" s="371"/>
    </row>
    <row r="400" spans="1:5" s="372" customFormat="1" hidden="1">
      <c r="A400" s="382"/>
      <c r="C400" s="339"/>
      <c r="E400" s="371"/>
    </row>
    <row r="401" spans="1:5" s="372" customFormat="1" hidden="1">
      <c r="A401" s="382"/>
      <c r="C401" s="339"/>
      <c r="E401" s="371"/>
    </row>
    <row r="402" spans="1:5" s="372" customFormat="1" hidden="1">
      <c r="A402" s="382"/>
      <c r="C402" s="339"/>
      <c r="E402" s="371"/>
    </row>
    <row r="403" spans="1:5" s="372" customFormat="1" hidden="1">
      <c r="A403" s="382"/>
      <c r="C403" s="339"/>
      <c r="E403" s="371"/>
    </row>
    <row r="404" spans="1:5" s="372" customFormat="1" hidden="1">
      <c r="A404" s="382"/>
      <c r="C404" s="339"/>
      <c r="E404" s="371"/>
    </row>
    <row r="405" spans="1:5" s="372" customFormat="1" hidden="1">
      <c r="A405" s="382"/>
      <c r="C405" s="339"/>
      <c r="E405" s="371"/>
    </row>
    <row r="406" spans="1:5" s="372" customFormat="1" hidden="1">
      <c r="A406" s="382"/>
      <c r="C406" s="339"/>
      <c r="E406" s="371"/>
    </row>
    <row r="407" spans="1:5" s="372" customFormat="1" hidden="1">
      <c r="A407" s="382"/>
      <c r="C407" s="339"/>
      <c r="E407" s="371"/>
    </row>
    <row r="408" spans="1:5" s="372" customFormat="1" hidden="1">
      <c r="A408" s="382"/>
      <c r="C408" s="339"/>
      <c r="E408" s="371"/>
    </row>
    <row r="409" spans="1:5" s="372" customFormat="1" hidden="1">
      <c r="A409" s="382"/>
      <c r="C409" s="339"/>
      <c r="E409" s="371"/>
    </row>
    <row r="410" spans="1:5" s="372" customFormat="1" hidden="1">
      <c r="A410" s="382"/>
      <c r="C410" s="339"/>
      <c r="E410" s="371"/>
    </row>
    <row r="411" spans="1:5" s="372" customFormat="1" hidden="1">
      <c r="A411" s="382"/>
      <c r="C411" s="339"/>
      <c r="E411" s="371"/>
    </row>
    <row r="412" spans="1:5" s="372" customFormat="1" hidden="1">
      <c r="A412" s="382"/>
      <c r="C412" s="339"/>
      <c r="E412" s="371"/>
    </row>
    <row r="413" spans="1:5" s="372" customFormat="1" hidden="1">
      <c r="A413" s="382"/>
      <c r="C413" s="339"/>
      <c r="E413" s="371"/>
    </row>
    <row r="414" spans="1:5" s="372" customFormat="1" hidden="1">
      <c r="A414" s="382"/>
      <c r="C414" s="339"/>
      <c r="E414" s="371"/>
    </row>
    <row r="415" spans="1:5" s="372" customFormat="1" hidden="1">
      <c r="A415" s="382"/>
      <c r="C415" s="339"/>
      <c r="E415" s="371"/>
    </row>
    <row r="416" spans="1:5" s="372" customFormat="1" hidden="1">
      <c r="A416" s="382"/>
      <c r="C416" s="339"/>
      <c r="E416" s="371"/>
    </row>
    <row r="417" spans="1:5" s="372" customFormat="1" hidden="1">
      <c r="A417" s="382"/>
      <c r="C417" s="339"/>
      <c r="E417" s="371"/>
    </row>
    <row r="418" spans="1:5" s="372" customFormat="1" hidden="1">
      <c r="A418" s="382"/>
      <c r="C418" s="339"/>
      <c r="E418" s="371"/>
    </row>
    <row r="419" spans="1:5" s="372" customFormat="1" hidden="1">
      <c r="A419" s="382"/>
      <c r="C419" s="339"/>
      <c r="E419" s="371"/>
    </row>
    <row r="420" spans="1:5" s="372" customFormat="1" hidden="1">
      <c r="A420" s="382"/>
      <c r="C420" s="339"/>
      <c r="E420" s="371"/>
    </row>
    <row r="421" spans="1:5" s="372" customFormat="1" hidden="1">
      <c r="A421" s="382"/>
      <c r="C421" s="339"/>
      <c r="E421" s="371"/>
    </row>
    <row r="422" spans="1:5" s="372" customFormat="1" hidden="1">
      <c r="A422" s="382"/>
      <c r="C422" s="339"/>
      <c r="E422" s="371"/>
    </row>
    <row r="423" spans="1:5" s="372" customFormat="1" hidden="1">
      <c r="A423" s="382"/>
      <c r="C423" s="339"/>
      <c r="E423" s="371"/>
    </row>
    <row r="424" spans="1:5" s="372" customFormat="1" hidden="1">
      <c r="A424" s="382"/>
      <c r="C424" s="339"/>
      <c r="E424" s="371"/>
    </row>
    <row r="425" spans="1:5" s="372" customFormat="1" hidden="1">
      <c r="A425" s="382"/>
      <c r="C425" s="339"/>
      <c r="E425" s="371"/>
    </row>
    <row r="426" spans="1:5" s="372" customFormat="1" hidden="1">
      <c r="A426" s="382"/>
      <c r="C426" s="339"/>
      <c r="E426" s="371"/>
    </row>
    <row r="427" spans="1:5" s="372" customFormat="1" hidden="1">
      <c r="A427" s="382"/>
      <c r="C427" s="339"/>
      <c r="E427" s="371"/>
    </row>
    <row r="428" spans="1:5" s="372" customFormat="1" hidden="1">
      <c r="A428" s="382"/>
      <c r="C428" s="339"/>
      <c r="E428" s="371"/>
    </row>
    <row r="429" spans="1:5" s="372" customFormat="1" hidden="1">
      <c r="A429" s="382"/>
      <c r="C429" s="339"/>
      <c r="E429" s="371"/>
    </row>
    <row r="430" spans="1:5" s="372" customFormat="1" hidden="1">
      <c r="A430" s="382"/>
      <c r="C430" s="339"/>
      <c r="E430" s="371"/>
    </row>
    <row r="431" spans="1:5" s="372" customFormat="1" hidden="1">
      <c r="A431" s="382"/>
      <c r="C431" s="339"/>
      <c r="E431" s="371"/>
    </row>
    <row r="432" spans="1:5" s="372" customFormat="1" hidden="1">
      <c r="A432" s="382"/>
      <c r="C432" s="339"/>
      <c r="E432" s="371"/>
    </row>
    <row r="433" spans="1:5" s="372" customFormat="1" hidden="1">
      <c r="A433" s="382"/>
      <c r="C433" s="339"/>
      <c r="E433" s="371"/>
    </row>
    <row r="434" spans="1:5" s="372" customFormat="1" hidden="1">
      <c r="A434" s="382"/>
      <c r="C434" s="339"/>
      <c r="E434" s="371"/>
    </row>
    <row r="435" spans="1:5" s="372" customFormat="1" hidden="1">
      <c r="A435" s="382"/>
      <c r="C435" s="339"/>
      <c r="E435" s="371"/>
    </row>
    <row r="436" spans="1:5" s="372" customFormat="1" hidden="1">
      <c r="A436" s="382"/>
      <c r="C436" s="339"/>
      <c r="E436" s="371"/>
    </row>
    <row r="437" spans="1:5" s="372" customFormat="1" hidden="1">
      <c r="A437" s="382"/>
      <c r="C437" s="339"/>
      <c r="E437" s="371"/>
    </row>
    <row r="438" spans="1:5" s="372" customFormat="1" hidden="1">
      <c r="A438" s="382"/>
      <c r="C438" s="339"/>
      <c r="E438" s="371"/>
    </row>
    <row r="439" spans="1:5" s="372" customFormat="1" hidden="1">
      <c r="A439" s="382"/>
      <c r="C439" s="339"/>
      <c r="E439" s="371"/>
    </row>
    <row r="440" spans="1:5" s="372" customFormat="1" hidden="1">
      <c r="A440" s="382"/>
      <c r="C440" s="339"/>
      <c r="E440" s="371"/>
    </row>
    <row r="441" spans="1:5" s="372" customFormat="1" hidden="1">
      <c r="A441" s="382"/>
      <c r="C441" s="339"/>
      <c r="E441" s="371"/>
    </row>
    <row r="442" spans="1:5" s="372" customFormat="1" hidden="1">
      <c r="A442" s="382"/>
      <c r="C442" s="339"/>
      <c r="E442" s="371"/>
    </row>
    <row r="443" spans="1:5" s="372" customFormat="1" hidden="1">
      <c r="A443" s="382"/>
      <c r="C443" s="339"/>
      <c r="E443" s="371"/>
    </row>
    <row r="444" spans="1:5" s="372" customFormat="1" hidden="1">
      <c r="A444" s="382"/>
      <c r="C444" s="339"/>
      <c r="E444" s="371"/>
    </row>
    <row r="445" spans="1:5" s="372" customFormat="1" hidden="1">
      <c r="A445" s="382"/>
      <c r="C445" s="339"/>
      <c r="E445" s="371"/>
    </row>
    <row r="446" spans="1:5" s="372" customFormat="1" hidden="1">
      <c r="A446" s="382"/>
      <c r="C446" s="339"/>
      <c r="E446" s="371"/>
    </row>
    <row r="447" spans="1:5" s="372" customFormat="1" hidden="1">
      <c r="A447" s="382"/>
      <c r="C447" s="339"/>
      <c r="E447" s="371"/>
    </row>
    <row r="448" spans="1:5" s="372" customFormat="1" hidden="1">
      <c r="A448" s="382"/>
      <c r="C448" s="339"/>
      <c r="E448" s="371"/>
    </row>
    <row r="449" spans="1:5" s="372" customFormat="1" hidden="1">
      <c r="A449" s="382"/>
      <c r="C449" s="339"/>
      <c r="E449" s="371"/>
    </row>
    <row r="450" spans="1:5" s="372" customFormat="1" hidden="1">
      <c r="A450" s="382"/>
      <c r="C450" s="339"/>
      <c r="E450" s="371"/>
    </row>
    <row r="451" spans="1:5" s="372" customFormat="1" hidden="1">
      <c r="A451" s="382"/>
      <c r="C451" s="339"/>
      <c r="E451" s="371"/>
    </row>
    <row r="452" spans="1:5" s="372" customFormat="1" hidden="1">
      <c r="A452" s="382"/>
      <c r="C452" s="339"/>
      <c r="E452" s="371"/>
    </row>
    <row r="453" spans="1:5" s="372" customFormat="1" hidden="1">
      <c r="A453" s="382"/>
      <c r="C453" s="339"/>
      <c r="E453" s="371"/>
    </row>
    <row r="454" spans="1:5" s="372" customFormat="1" hidden="1">
      <c r="A454" s="382"/>
      <c r="C454" s="339"/>
      <c r="E454" s="371"/>
    </row>
    <row r="455" spans="1:5" s="372" customFormat="1" hidden="1">
      <c r="A455" s="382"/>
      <c r="C455" s="339"/>
      <c r="E455" s="371"/>
    </row>
    <row r="456" spans="1:5" s="372" customFormat="1" hidden="1">
      <c r="A456" s="382"/>
      <c r="C456" s="339"/>
      <c r="E456" s="371"/>
    </row>
    <row r="457" spans="1:5" s="372" customFormat="1" hidden="1">
      <c r="A457" s="382"/>
      <c r="C457" s="339"/>
      <c r="E457" s="371"/>
    </row>
    <row r="458" spans="1:5" s="372" customFormat="1" hidden="1">
      <c r="A458" s="382"/>
      <c r="C458" s="339"/>
      <c r="E458" s="371"/>
    </row>
    <row r="459" spans="1:5" s="372" customFormat="1" hidden="1">
      <c r="A459" s="382"/>
      <c r="C459" s="339"/>
      <c r="E459" s="371"/>
    </row>
    <row r="460" spans="1:5" s="372" customFormat="1" hidden="1">
      <c r="A460" s="382"/>
      <c r="C460" s="339"/>
      <c r="E460" s="371"/>
    </row>
    <row r="461" spans="1:5" s="372" customFormat="1" hidden="1">
      <c r="A461" s="382"/>
      <c r="C461" s="339"/>
      <c r="E461" s="371"/>
    </row>
    <row r="462" spans="1:5" s="372" customFormat="1" hidden="1">
      <c r="A462" s="382"/>
      <c r="C462" s="339"/>
      <c r="E462" s="371"/>
    </row>
    <row r="463" spans="1:5" s="372" customFormat="1" hidden="1">
      <c r="A463" s="382"/>
      <c r="C463" s="339"/>
      <c r="E463" s="371"/>
    </row>
    <row r="464" spans="1:5" s="372" customFormat="1" hidden="1">
      <c r="A464" s="382"/>
      <c r="C464" s="339"/>
      <c r="E464" s="371"/>
    </row>
    <row r="465" spans="1:5" s="372" customFormat="1" hidden="1">
      <c r="A465" s="382"/>
      <c r="C465" s="339"/>
      <c r="E465" s="371"/>
    </row>
    <row r="466" spans="1:5" s="372" customFormat="1" hidden="1">
      <c r="A466" s="382"/>
      <c r="C466" s="339"/>
      <c r="E466" s="371"/>
    </row>
    <row r="467" spans="1:5" s="372" customFormat="1" hidden="1">
      <c r="A467" s="382"/>
      <c r="C467" s="339"/>
      <c r="E467" s="371"/>
    </row>
    <row r="468" spans="1:5" s="372" customFormat="1" hidden="1">
      <c r="A468" s="382"/>
      <c r="C468" s="339"/>
      <c r="E468" s="371"/>
    </row>
    <row r="469" spans="1:5" s="372" customFormat="1" hidden="1">
      <c r="A469" s="382"/>
      <c r="C469" s="339"/>
      <c r="E469" s="371"/>
    </row>
    <row r="470" spans="1:5" s="372" customFormat="1" hidden="1">
      <c r="A470" s="382"/>
      <c r="C470" s="339"/>
      <c r="E470" s="371"/>
    </row>
    <row r="471" spans="1:5" s="372" customFormat="1" hidden="1">
      <c r="A471" s="382"/>
      <c r="C471" s="339"/>
      <c r="E471" s="371"/>
    </row>
    <row r="472" spans="1:5" s="372" customFormat="1" hidden="1">
      <c r="A472" s="382"/>
      <c r="C472" s="339"/>
      <c r="E472" s="371"/>
    </row>
    <row r="473" spans="1:5" s="372" customFormat="1" hidden="1">
      <c r="A473" s="382"/>
      <c r="C473" s="339"/>
      <c r="E473" s="371"/>
    </row>
    <row r="474" spans="1:5" s="372" customFormat="1" hidden="1">
      <c r="A474" s="382"/>
      <c r="C474" s="339"/>
      <c r="E474" s="371"/>
    </row>
    <row r="475" spans="1:5" s="372" customFormat="1" hidden="1">
      <c r="A475" s="382"/>
      <c r="C475" s="339"/>
      <c r="E475" s="371"/>
    </row>
    <row r="476" spans="1:5" s="372" customFormat="1" hidden="1">
      <c r="A476" s="382"/>
      <c r="C476" s="339"/>
      <c r="E476" s="371"/>
    </row>
    <row r="477" spans="1:5" s="372" customFormat="1" hidden="1">
      <c r="A477" s="382"/>
      <c r="C477" s="339"/>
      <c r="E477" s="371"/>
    </row>
    <row r="478" spans="1:5" s="372" customFormat="1" hidden="1">
      <c r="A478" s="382"/>
      <c r="C478" s="339"/>
      <c r="E478" s="371"/>
    </row>
    <row r="479" spans="1:5" s="372" customFormat="1" hidden="1">
      <c r="A479" s="382"/>
      <c r="C479" s="339"/>
      <c r="E479" s="371"/>
    </row>
    <row r="480" spans="1:5" s="372" customFormat="1" hidden="1">
      <c r="A480" s="382"/>
      <c r="C480" s="339"/>
      <c r="E480" s="371"/>
    </row>
    <row r="481" spans="1:5" s="372" customFormat="1" hidden="1">
      <c r="A481" s="382"/>
      <c r="C481" s="339"/>
      <c r="E481" s="371"/>
    </row>
    <row r="482" spans="1:5" s="372" customFormat="1" hidden="1">
      <c r="A482" s="382"/>
      <c r="C482" s="339"/>
      <c r="E482" s="371"/>
    </row>
    <row r="483" spans="1:5" s="372" customFormat="1" hidden="1">
      <c r="A483" s="382"/>
      <c r="C483" s="339"/>
      <c r="E483" s="371"/>
    </row>
    <row r="484" spans="1:5" s="372" customFormat="1" hidden="1">
      <c r="A484" s="382"/>
      <c r="C484" s="339"/>
      <c r="E484" s="371"/>
    </row>
    <row r="485" spans="1:5" s="372" customFormat="1" hidden="1">
      <c r="A485" s="382"/>
      <c r="C485" s="339"/>
      <c r="E485" s="371"/>
    </row>
    <row r="486" spans="1:5" s="372" customFormat="1" hidden="1">
      <c r="A486" s="382"/>
      <c r="C486" s="339"/>
      <c r="E486" s="371"/>
    </row>
    <row r="487" spans="1:5" s="372" customFormat="1" hidden="1">
      <c r="A487" s="382"/>
      <c r="C487" s="339"/>
      <c r="E487" s="371"/>
    </row>
    <row r="488" spans="1:5" s="372" customFormat="1" hidden="1">
      <c r="A488" s="382"/>
      <c r="C488" s="339"/>
      <c r="E488" s="371"/>
    </row>
    <row r="489" spans="1:5" s="372" customFormat="1" hidden="1">
      <c r="A489" s="382"/>
      <c r="C489" s="339"/>
      <c r="E489" s="371"/>
    </row>
    <row r="490" spans="1:5" s="372" customFormat="1" hidden="1">
      <c r="A490" s="382"/>
      <c r="C490" s="339"/>
      <c r="E490" s="371"/>
    </row>
    <row r="491" spans="1:5" s="372" customFormat="1" hidden="1">
      <c r="A491" s="382"/>
      <c r="C491" s="339"/>
      <c r="E491" s="371"/>
    </row>
    <row r="492" spans="1:5" s="372" customFormat="1" hidden="1">
      <c r="A492" s="382"/>
      <c r="C492" s="339"/>
      <c r="E492" s="371"/>
    </row>
    <row r="493" spans="1:5" s="372" customFormat="1" hidden="1">
      <c r="A493" s="382"/>
      <c r="C493" s="339"/>
      <c r="E493" s="371"/>
    </row>
  </sheetData>
  <sheetProtection algorithmName="SHA-512" hashValue="F7jYgyjfbJf/iki0dl9+OOYe/YKPtNRtOziOPvVB5b8SRI9FJI44mUC00x7K5/nlPp8ZcvsyWjt8Z722zyZxHw==" saltValue="vzFpRVVrJypb2q4Jz3GC4g==" spinCount="100000" sheet="1" objects="1" scenarios="1" selectLockedCells="1"/>
  <protectedRanges>
    <protectedRange sqref="B14:B20" name="Rango1"/>
    <protectedRange sqref="B3 B5:B6" name="Rango1_2"/>
    <protectedRange sqref="B2" name="Rango1_3"/>
    <protectedRange sqref="B4 B12:B13" name="Rango1_4"/>
    <protectedRange sqref="C25:C26 B7 A29:A31 A60:A62 B25:B29 A25:A26 A51:A52 A55:A57 C29" name="Rango5"/>
    <protectedRange sqref="B36:B40" name="Rango4"/>
  </protectedRanges>
  <mergeCells count="3">
    <mergeCell ref="A1:B1"/>
    <mergeCell ref="A34:B34"/>
    <mergeCell ref="A49:B49"/>
  </mergeCells>
  <conditionalFormatting sqref="B8 B11 B17">
    <cfRule type="expression" dxfId="42" priority="24">
      <formula>$B$7=$A$30</formula>
    </cfRule>
    <cfRule type="expression" dxfId="41" priority="25">
      <formula>$B$7="Plaguicida granular"</formula>
    </cfRule>
  </conditionalFormatting>
  <conditionalFormatting sqref="B14">
    <cfRule type="containsText" dxfId="40" priority="1" operator="containsText" text="Tratamiento de semillas">
      <formula>NOT(ISERROR(SEARCH("Tratamiento de semillas",B14)))</formula>
    </cfRule>
  </conditionalFormatting>
  <conditionalFormatting sqref="B21">
    <cfRule type="containsText" dxfId="39" priority="4" operator="containsText" text="Tratamiento de semillas">
      <formula>NOT(ISERROR(SEARCH("Tratamiento de semillas",B21)))</formula>
    </cfRule>
  </conditionalFormatting>
  <dataValidations count="6">
    <dataValidation type="list" allowBlank="1" showInputMessage="1" showErrorMessage="1" sqref="B7" xr:uid="{00000000-0002-0000-0100-000000000000}">
      <formula1>Metodo_aplicacion</formula1>
    </dataValidation>
    <dataValidation type="list" allowBlank="1" showInputMessage="1" showErrorMessage="1" sqref="B5" xr:uid="{00000000-0002-0000-0100-000001000000}">
      <formula1>LISTA_CULTIVOS</formula1>
    </dataValidation>
    <dataValidation type="list" allowBlank="1" showInputMessage="1" showErrorMessage="1" sqref="B21" xr:uid="{00000000-0002-0000-0100-000002000000}">
      <formula1>$A$44:$A$47</formula1>
    </dataValidation>
    <dataValidation type="list" allowBlank="1" showInputMessage="1" showErrorMessage="1" sqref="B9" xr:uid="{66714726-B355-41C9-A9C9-559AD2186F90}">
      <formula1>$H$27:$H$28</formula1>
    </dataValidation>
    <dataValidation type="list" allowBlank="1" showInputMessage="1" showErrorMessage="1" sqref="B10" xr:uid="{DDD26C01-17B5-4F9C-BDD5-D9E802842F68}">
      <formula1>$E$28:$E$29</formula1>
    </dataValidation>
    <dataValidation type="list" allowBlank="1" showInputMessage="1" showErrorMessage="1" sqref="B14" xr:uid="{0342A219-1651-4BE7-A6E5-BC0FF5CE3C0E}">
      <formula1>$C$30:$C$31</formula1>
    </dataValidation>
  </dataValidations>
  <hyperlinks>
    <hyperlink ref="D1" r:id="rId1" xr:uid="{277B1448-2756-41E5-A37C-F50334D29423}"/>
  </hyperlinks>
  <pageMargins left="0.7" right="0.7" top="0.75" bottom="0.75" header="0.3" footer="0.3"/>
  <pageSetup paperSize="9" orientation="portrait" verticalDpi="36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rgb="FFFF0000"/>
  </sheetPr>
  <dimension ref="A1:AZ467"/>
  <sheetViews>
    <sheetView zoomScaleNormal="100" workbookViewId="0">
      <selection activeCell="B9" sqref="B9"/>
    </sheetView>
  </sheetViews>
  <sheetFormatPr baseColWidth="10" defaultColWidth="0" defaultRowHeight="15.75" zeroHeight="1"/>
  <cols>
    <col min="1" max="1" width="13.85546875" style="374" customWidth="1"/>
    <col min="2" max="2" width="47.140625" style="374" customWidth="1"/>
    <col min="3" max="3" width="29.28515625" style="374" customWidth="1"/>
    <col min="4" max="5" width="11.42578125" style="374" customWidth="1"/>
    <col min="6" max="6" width="25.28515625" style="374" customWidth="1"/>
    <col min="7" max="7" width="23.7109375" style="421" customWidth="1"/>
    <col min="8" max="8" width="11.42578125" style="421" customWidth="1"/>
    <col min="9" max="20" width="0" style="421" hidden="1" customWidth="1"/>
    <col min="21" max="52" width="0" style="370" hidden="1" customWidth="1"/>
    <col min="53" max="16384" width="11.42578125" style="374" hidden="1"/>
  </cols>
  <sheetData>
    <row r="1" spans="1:52" s="328" customFormat="1" ht="16.5" thickBot="1">
      <c r="A1" s="519" t="s">
        <v>390</v>
      </c>
      <c r="B1" s="519"/>
      <c r="C1" s="519"/>
      <c r="D1" s="519"/>
      <c r="E1" s="519"/>
      <c r="F1" s="519"/>
      <c r="G1" s="519"/>
      <c r="H1" s="435" t="s">
        <v>481</v>
      </c>
      <c r="I1" s="436"/>
      <c r="J1" s="436"/>
      <c r="K1" s="436"/>
      <c r="L1" s="436"/>
      <c r="M1" s="436"/>
      <c r="N1" s="436"/>
      <c r="O1" s="436"/>
      <c r="P1" s="436"/>
      <c r="Q1" s="436"/>
      <c r="R1" s="436"/>
      <c r="S1" s="436"/>
      <c r="T1" s="43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row>
    <row r="2" spans="1:52" s="328" customFormat="1" ht="47.25">
      <c r="A2" s="437" t="s">
        <v>84</v>
      </c>
      <c r="B2" s="437" t="s">
        <v>85</v>
      </c>
      <c r="C2" s="437" t="s">
        <v>429</v>
      </c>
      <c r="D2" s="437" t="s">
        <v>394</v>
      </c>
      <c r="E2" s="437" t="s">
        <v>393</v>
      </c>
      <c r="F2" s="437" t="s">
        <v>89</v>
      </c>
      <c r="G2" s="437" t="str">
        <f>IF(OR(C3="Otra",C4="Otra",C5="Otra",C6="Otra",C7="Otra",C10="Otra",C11="Otra",C12="Otra",C13="Otra",C14="Otra"),H1,"")</f>
        <v/>
      </c>
      <c r="H2" s="436"/>
      <c r="I2" s="436"/>
      <c r="J2" s="436"/>
      <c r="K2" s="436"/>
      <c r="L2" s="436"/>
      <c r="M2" s="436"/>
      <c r="N2" s="436"/>
      <c r="O2" s="436"/>
      <c r="P2" s="436"/>
      <c r="Q2" s="436"/>
      <c r="R2" s="436"/>
      <c r="S2" s="436"/>
      <c r="T2" s="43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c r="AZ2" s="326"/>
    </row>
    <row r="3" spans="1:52" ht="17.25" customHeight="1">
      <c r="A3" s="522" t="s">
        <v>90</v>
      </c>
      <c r="B3" s="438" t="str">
        <f>CONCATENATE("Toxicidad aguda para peces (",F3,")")</f>
        <v>Toxicidad aguda para peces (mg/L)</v>
      </c>
      <c r="C3" s="61" t="s">
        <v>414</v>
      </c>
      <c r="D3" s="42" t="s">
        <v>114</v>
      </c>
      <c r="E3" s="105"/>
      <c r="F3" s="110" t="s">
        <v>395</v>
      </c>
      <c r="G3" s="422"/>
    </row>
    <row r="4" spans="1:52">
      <c r="A4" s="522"/>
      <c r="B4" s="438" t="str">
        <f>CONCATENATE("Toxicidad crónica para peces (",F4,")")</f>
        <v>Toxicidad crónica para peces (µg/L)</v>
      </c>
      <c r="C4" s="61" t="s">
        <v>414</v>
      </c>
      <c r="D4" s="42" t="s">
        <v>114</v>
      </c>
      <c r="E4" s="105"/>
      <c r="F4" s="111" t="s">
        <v>440</v>
      </c>
      <c r="G4" s="422"/>
    </row>
    <row r="5" spans="1:52" ht="16.5" customHeight="1">
      <c r="A5" s="522"/>
      <c r="B5" s="439" t="str">
        <f>CONCATENATE("Toxicidad aguda para invertebrados acuáticos (",F5,")")</f>
        <v>Toxicidad aguda para invertebrados acuáticos (mg/L)</v>
      </c>
      <c r="C5" s="61" t="s">
        <v>420</v>
      </c>
      <c r="D5" s="42" t="s">
        <v>118</v>
      </c>
      <c r="E5" s="105"/>
      <c r="F5" s="111" t="s">
        <v>395</v>
      </c>
      <c r="G5" s="422"/>
    </row>
    <row r="6" spans="1:52" ht="16.5" customHeight="1">
      <c r="A6" s="522"/>
      <c r="B6" s="439" t="str">
        <f>CONCATENATE("Toxicidad crónica para invertebrados acuáticos (",F6,")")</f>
        <v>Toxicidad crónica para invertebrados acuáticos (mg/L)</v>
      </c>
      <c r="C6" s="61" t="s">
        <v>401</v>
      </c>
      <c r="D6" s="42" t="s">
        <v>116</v>
      </c>
      <c r="E6" s="105"/>
      <c r="F6" s="111" t="s">
        <v>395</v>
      </c>
      <c r="G6" s="422"/>
    </row>
    <row r="7" spans="1:52">
      <c r="A7" s="522"/>
      <c r="B7" s="439" t="str">
        <f>CONCATENATE("Toxicidad crónica para algas (",F7,")")</f>
        <v>Toxicidad crónica para algas (µg/L)</v>
      </c>
      <c r="C7" s="61" t="s">
        <v>422</v>
      </c>
      <c r="D7" s="42" t="s">
        <v>114</v>
      </c>
      <c r="E7" s="105"/>
      <c r="F7" s="111" t="s">
        <v>440</v>
      </c>
      <c r="G7" s="422"/>
    </row>
    <row r="8" spans="1:52">
      <c r="A8" s="522"/>
      <c r="B8" s="61"/>
      <c r="C8" s="61"/>
      <c r="D8" s="42"/>
      <c r="E8" s="105"/>
      <c r="F8" s="111" t="s">
        <v>94</v>
      </c>
      <c r="G8" s="422"/>
    </row>
    <row r="9" spans="1:52">
      <c r="A9" s="522"/>
      <c r="B9" s="61"/>
      <c r="C9" s="61"/>
      <c r="D9" s="106"/>
      <c r="E9" s="105"/>
      <c r="F9" s="111" t="s">
        <v>94</v>
      </c>
      <c r="G9" s="422"/>
    </row>
    <row r="10" spans="1:52">
      <c r="A10" s="522" t="s">
        <v>95</v>
      </c>
      <c r="B10" s="438" t="s">
        <v>430</v>
      </c>
      <c r="C10" s="61" t="s">
        <v>409</v>
      </c>
      <c r="D10" s="42" t="s">
        <v>116</v>
      </c>
      <c r="E10" s="105"/>
      <c r="F10" s="112" t="s">
        <v>426</v>
      </c>
      <c r="G10" s="422"/>
    </row>
    <row r="11" spans="1:52" ht="16.5" customHeight="1">
      <c r="A11" s="522"/>
      <c r="B11" s="438" t="str">
        <f>CONCATENATE("Efecto reproductivo para aves (",F11,")")</f>
        <v>Efecto reproductivo para aves (mg/kg peso corporal)</v>
      </c>
      <c r="C11" s="61" t="s">
        <v>407</v>
      </c>
      <c r="D11" s="42" t="s">
        <v>118</v>
      </c>
      <c r="E11" s="107"/>
      <c r="F11" s="112" t="s">
        <v>427</v>
      </c>
      <c r="G11" s="423"/>
    </row>
    <row r="12" spans="1:52" ht="23.25" customHeight="1">
      <c r="A12" s="522" t="s">
        <v>98</v>
      </c>
      <c r="B12" s="440" t="s">
        <v>434</v>
      </c>
      <c r="C12" s="61" t="s">
        <v>399</v>
      </c>
      <c r="D12" s="42" t="s">
        <v>114</v>
      </c>
      <c r="E12" s="107"/>
      <c r="F12" s="111" t="s">
        <v>99</v>
      </c>
      <c r="G12" s="422"/>
    </row>
    <row r="13" spans="1:52" ht="36.75" customHeight="1">
      <c r="A13" s="522"/>
      <c r="B13" s="440" t="s">
        <v>435</v>
      </c>
      <c r="C13" s="61" t="s">
        <v>399</v>
      </c>
      <c r="D13" s="42" t="s">
        <v>114</v>
      </c>
      <c r="E13" s="107"/>
      <c r="F13" s="111" t="s">
        <v>99</v>
      </c>
      <c r="G13" s="422"/>
    </row>
    <row r="14" spans="1:52" ht="15" customHeight="1">
      <c r="A14" s="441" t="s">
        <v>100</v>
      </c>
      <c r="B14" s="442" t="s">
        <v>412</v>
      </c>
      <c r="C14" s="61" t="s">
        <v>411</v>
      </c>
      <c r="D14" s="42" t="s">
        <v>114</v>
      </c>
      <c r="E14" s="107"/>
      <c r="F14" s="111" t="s">
        <v>428</v>
      </c>
      <c r="G14" s="422"/>
    </row>
    <row r="15" spans="1:52" s="46" customFormat="1" ht="15" customHeight="1" thickBot="1">
      <c r="A15" s="424"/>
      <c r="B15" s="425"/>
      <c r="C15" s="44"/>
      <c r="D15" s="45"/>
      <c r="E15" s="48"/>
      <c r="G15" s="421"/>
      <c r="H15" s="421"/>
      <c r="I15" s="421"/>
      <c r="J15" s="421"/>
      <c r="K15" s="421"/>
      <c r="L15" s="421"/>
      <c r="M15" s="421"/>
      <c r="N15" s="421"/>
      <c r="O15" s="421"/>
      <c r="P15" s="421"/>
      <c r="Q15" s="421"/>
      <c r="R15" s="421"/>
      <c r="S15" s="421"/>
      <c r="T15" s="421"/>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370"/>
      <c r="AZ15" s="370"/>
    </row>
    <row r="16" spans="1:52" ht="47.25">
      <c r="B16" s="523" t="s">
        <v>478</v>
      </c>
      <c r="C16" s="524"/>
      <c r="D16" s="525"/>
      <c r="E16" s="437" t="s">
        <v>477</v>
      </c>
      <c r="F16" s="437" t="s">
        <v>89</v>
      </c>
      <c r="G16" s="426"/>
      <c r="H16" s="426"/>
      <c r="I16" s="426"/>
    </row>
    <row r="17" spans="1:9" ht="15.75" customHeight="1">
      <c r="B17" s="521" t="str">
        <f>CONCATENATE("Vida media foliar (DT50) (",Identificación!B5,")")</f>
        <v>Vida media foliar (DT50) (Metabolito)</v>
      </c>
      <c r="C17" s="521"/>
      <c r="D17" s="521"/>
      <c r="E17" s="60"/>
      <c r="F17" s="427" t="s">
        <v>448</v>
      </c>
    </row>
    <row r="18" spans="1:9" ht="15.75" customHeight="1">
      <c r="B18" s="520" t="str">
        <f>CONCATENATE("Coeficiente de partición suelo-agua carbono orgánico (Koc) (",Identificación!B5,")")</f>
        <v>Coeficiente de partición suelo-agua carbono orgánico (Koc) (Metabolito)</v>
      </c>
      <c r="C18" s="520"/>
      <c r="D18" s="520"/>
      <c r="E18" s="54"/>
      <c r="F18" s="428" t="s">
        <v>446</v>
      </c>
    </row>
    <row r="19" spans="1:9" ht="15.75" customHeight="1">
      <c r="B19" s="520" t="str">
        <f>CONCATENATE("Vida media por degradación aeróbica en suelo (DT50) (",Identificación!B5,")")</f>
        <v>Vida media por degradación aeróbica en suelo (DT50) (Metabolito)</v>
      </c>
      <c r="C19" s="520"/>
      <c r="D19" s="520"/>
      <c r="E19" s="54"/>
      <c r="F19" s="428" t="s">
        <v>448</v>
      </c>
    </row>
    <row r="20" spans="1:9" ht="18.75" customHeight="1">
      <c r="B20" s="520" t="str">
        <f>CONCATENATE("Solubilidad en agua (",Identificación!B5,")")</f>
        <v>Solubilidad en agua (Metabolito)</v>
      </c>
      <c r="C20" s="520"/>
      <c r="D20" s="520"/>
      <c r="E20" s="54"/>
      <c r="F20" s="428" t="s">
        <v>395</v>
      </c>
    </row>
    <row r="21" spans="1:9" ht="18.75" customHeight="1">
      <c r="B21" s="520" t="str">
        <f>CONCATENATE("Vida media por degradación en sistema agua/sedimento (",Identificación!B5,")")</f>
        <v>Vida media por degradación en sistema agua/sedimento (Metabolito)</v>
      </c>
      <c r="C21" s="520"/>
      <c r="D21" s="520"/>
      <c r="E21" s="54"/>
      <c r="F21" s="428" t="s">
        <v>448</v>
      </c>
    </row>
    <row r="22" spans="1:9" ht="18.75" customHeight="1">
      <c r="B22" s="520" t="str">
        <f>CONCATENATE("Vida media por degradación aeróbica en sedimento (",Identificación!B5,")")</f>
        <v>Vida media por degradación aeróbica en sedimento (Metabolito)</v>
      </c>
      <c r="C22" s="520"/>
      <c r="D22" s="520"/>
      <c r="E22" s="54"/>
      <c r="F22" s="428" t="s">
        <v>448</v>
      </c>
    </row>
    <row r="23" spans="1:9" ht="15.75" customHeight="1">
      <c r="B23" s="520" t="str">
        <f>CONCATENATE("Vida media por degradación aeróbica en agua (",Identificación!B5,")")</f>
        <v>Vida media por degradación aeróbica en agua (Metabolito)</v>
      </c>
      <c r="C23" s="520"/>
      <c r="D23" s="520"/>
      <c r="E23" s="54"/>
      <c r="F23" s="428" t="s">
        <v>448</v>
      </c>
    </row>
    <row r="24" spans="1:9" ht="18" customHeight="1">
      <c r="B24" s="520" t="str">
        <f>CONCATENATE("Masa molecular (",Identificación!B5,")")</f>
        <v>Masa molecular (Metabolito)</v>
      </c>
      <c r="C24" s="520"/>
      <c r="D24" s="520"/>
      <c r="E24" s="54"/>
      <c r="F24" s="443" t="s">
        <v>396</v>
      </c>
      <c r="G24" s="429"/>
    </row>
    <row r="25" spans="1:9" ht="17.25" customHeight="1">
      <c r="B25" s="520" t="str">
        <f>IF(Identificación!$B$5="IAGT","",CONCATENATE("Máxima ocurrencia en agua sedimento del metabolito ",Identificación!$B$6,":"))</f>
        <v>Máxima ocurrencia en agua sedimento del metabolito :</v>
      </c>
      <c r="C25" s="520"/>
      <c r="D25" s="520"/>
      <c r="E25" s="43"/>
      <c r="F25" s="444" t="str">
        <f>IF(Identificación!B5="metabolito","%","")</f>
        <v>%</v>
      </c>
    </row>
    <row r="26" spans="1:9" ht="18" customHeight="1">
      <c r="B26" s="520" t="str">
        <f>IF(Identificación!$B$5="IAGT","",CONCATENATE("Máxima ocurrencia en suelo del metabolito ",Identificación!$B$6,":"))</f>
        <v>Máxima ocurrencia en suelo del metabolito :</v>
      </c>
      <c r="C26" s="520"/>
      <c r="D26" s="520"/>
      <c r="E26" s="43"/>
      <c r="F26" s="444" t="str">
        <f>IF(Identificación!B5="metabolito","%","")</f>
        <v>%</v>
      </c>
    </row>
    <row r="27" spans="1:9" s="421" customFormat="1"/>
    <row r="28" spans="1:9" s="421" customFormat="1" hidden="1"/>
    <row r="29" spans="1:9" s="370" customFormat="1" hidden="1">
      <c r="A29" s="370" t="s">
        <v>8</v>
      </c>
    </row>
    <row r="30" spans="1:9" s="370" customFormat="1" hidden="1">
      <c r="A30" s="430" t="s">
        <v>107</v>
      </c>
      <c r="B30" s="430" t="s">
        <v>108</v>
      </c>
      <c r="C30" s="430" t="s">
        <v>109</v>
      </c>
      <c r="D30" s="431" t="s">
        <v>110</v>
      </c>
      <c r="F30" s="430" t="s">
        <v>111</v>
      </c>
      <c r="G30" s="430" t="s">
        <v>112</v>
      </c>
      <c r="H30" s="370" t="s">
        <v>441</v>
      </c>
      <c r="I30" s="370" t="s">
        <v>439</v>
      </c>
    </row>
    <row r="31" spans="1:9" s="370" customFormat="1" hidden="1">
      <c r="A31" s="432" t="s">
        <v>113</v>
      </c>
      <c r="B31" s="370" t="s">
        <v>94</v>
      </c>
      <c r="C31" s="370" t="s">
        <v>93</v>
      </c>
      <c r="D31" s="370" t="s">
        <v>94</v>
      </c>
      <c r="F31" s="370" t="s">
        <v>94</v>
      </c>
      <c r="G31" s="370" t="s">
        <v>94</v>
      </c>
      <c r="H31" s="370" t="s">
        <v>448</v>
      </c>
    </row>
    <row r="32" spans="1:9" s="370" customFormat="1" hidden="1">
      <c r="A32" s="432" t="s">
        <v>114</v>
      </c>
      <c r="B32" s="370" t="s">
        <v>426</v>
      </c>
      <c r="C32" s="370" t="s">
        <v>117</v>
      </c>
      <c r="D32" s="370" t="s">
        <v>440</v>
      </c>
      <c r="F32" s="370" t="s">
        <v>99</v>
      </c>
      <c r="G32" s="370" t="s">
        <v>428</v>
      </c>
      <c r="H32" s="370" t="s">
        <v>449</v>
      </c>
    </row>
    <row r="33" spans="1:8" s="370" customFormat="1" hidden="1">
      <c r="A33" s="432" t="s">
        <v>116</v>
      </c>
      <c r="B33" s="370" t="s">
        <v>427</v>
      </c>
      <c r="C33" s="370" t="s">
        <v>115</v>
      </c>
      <c r="D33" s="370" t="s">
        <v>395</v>
      </c>
      <c r="H33" s="370" t="s">
        <v>443</v>
      </c>
    </row>
    <row r="34" spans="1:8" s="370" customFormat="1" hidden="1">
      <c r="A34" s="432" t="s">
        <v>118</v>
      </c>
      <c r="B34" s="370" t="s">
        <v>265</v>
      </c>
      <c r="D34" s="370" t="s">
        <v>442</v>
      </c>
    </row>
    <row r="35" spans="1:8" s="370" customFormat="1" hidden="1">
      <c r="A35" s="432" t="s">
        <v>119</v>
      </c>
      <c r="D35" s="370" t="s">
        <v>265</v>
      </c>
    </row>
    <row r="36" spans="1:8" s="370" customFormat="1" hidden="1">
      <c r="C36" s="370" t="s">
        <v>447</v>
      </c>
      <c r="D36" s="352" t="s">
        <v>446</v>
      </c>
    </row>
    <row r="37" spans="1:8" s="370" customFormat="1" hidden="1">
      <c r="A37" s="433" t="s">
        <v>407</v>
      </c>
      <c r="D37" s="370" t="s">
        <v>445</v>
      </c>
    </row>
    <row r="38" spans="1:8" s="370" customFormat="1" hidden="1">
      <c r="A38" s="433" t="s">
        <v>408</v>
      </c>
    </row>
    <row r="39" spans="1:8" s="370" customFormat="1" hidden="1">
      <c r="A39" s="433" t="s">
        <v>409</v>
      </c>
    </row>
    <row r="40" spans="1:8" s="370" customFormat="1" hidden="1">
      <c r="A40" s="433" t="s">
        <v>410</v>
      </c>
    </row>
    <row r="41" spans="1:8" s="370" customFormat="1" hidden="1">
      <c r="A41" s="434" t="s">
        <v>399</v>
      </c>
    </row>
    <row r="42" spans="1:8" s="370" customFormat="1" hidden="1">
      <c r="A42" s="434" t="s">
        <v>410</v>
      </c>
    </row>
    <row r="43" spans="1:8" s="370" customFormat="1" hidden="1">
      <c r="A43" s="434" t="s">
        <v>400</v>
      </c>
    </row>
    <row r="44" spans="1:8" s="370" customFormat="1" hidden="1">
      <c r="A44" s="434" t="s">
        <v>411</v>
      </c>
    </row>
    <row r="45" spans="1:8" s="370" customFormat="1" hidden="1">
      <c r="A45" s="434" t="s">
        <v>410</v>
      </c>
    </row>
    <row r="46" spans="1:8" s="370" customFormat="1" hidden="1">
      <c r="A46" s="434" t="s">
        <v>413</v>
      </c>
    </row>
    <row r="47" spans="1:8" s="370" customFormat="1" hidden="1">
      <c r="A47" s="434" t="s">
        <v>414</v>
      </c>
    </row>
    <row r="48" spans="1:8" s="370" customFormat="1" hidden="1">
      <c r="A48" s="434" t="s">
        <v>415</v>
      </c>
    </row>
    <row r="49" spans="1:20" s="370" customFormat="1" hidden="1">
      <c r="A49" s="434" t="s">
        <v>416</v>
      </c>
    </row>
    <row r="50" spans="1:20" s="370" customFormat="1" hidden="1">
      <c r="A50" s="434" t="s">
        <v>417</v>
      </c>
    </row>
    <row r="51" spans="1:20" s="370" customFormat="1" hidden="1">
      <c r="A51" s="434" t="s">
        <v>418</v>
      </c>
    </row>
    <row r="52" spans="1:20" s="370" customFormat="1" hidden="1">
      <c r="A52" s="434" t="s">
        <v>419</v>
      </c>
    </row>
    <row r="53" spans="1:20" s="370" customFormat="1" hidden="1">
      <c r="A53" s="370" t="s">
        <v>410</v>
      </c>
    </row>
    <row r="54" spans="1:20" s="370" customFormat="1" hidden="1">
      <c r="A54" s="434" t="s">
        <v>401</v>
      </c>
    </row>
    <row r="55" spans="1:20" s="370" customFormat="1" hidden="1">
      <c r="A55" s="434" t="s">
        <v>420</v>
      </c>
    </row>
    <row r="56" spans="1:20" s="370" customFormat="1" hidden="1">
      <c r="A56" s="434" t="s">
        <v>410</v>
      </c>
    </row>
    <row r="57" spans="1:20" s="370" customFormat="1" hidden="1">
      <c r="A57" s="434" t="s">
        <v>421</v>
      </c>
    </row>
    <row r="58" spans="1:20" s="370" customFormat="1" hidden="1">
      <c r="A58" s="434" t="s">
        <v>422</v>
      </c>
    </row>
    <row r="59" spans="1:20" s="370" customFormat="1" hidden="1">
      <c r="A59" s="434" t="s">
        <v>423</v>
      </c>
    </row>
    <row r="60" spans="1:20" s="370" customFormat="1" hidden="1">
      <c r="A60" s="434" t="s">
        <v>424</v>
      </c>
    </row>
    <row r="61" spans="1:20" s="370" customFormat="1" hidden="1">
      <c r="A61" s="434" t="s">
        <v>425</v>
      </c>
    </row>
    <row r="62" spans="1:20" s="370" customFormat="1" hidden="1">
      <c r="A62" s="381" t="s">
        <v>410</v>
      </c>
    </row>
    <row r="63" spans="1:20" s="370" customFormat="1" hidden="1">
      <c r="G63" s="421"/>
      <c r="H63" s="421"/>
      <c r="I63" s="421"/>
      <c r="J63" s="421"/>
      <c r="K63" s="421"/>
      <c r="L63" s="421"/>
      <c r="M63" s="421"/>
      <c r="N63" s="421"/>
      <c r="O63" s="421"/>
      <c r="P63" s="421"/>
      <c r="Q63" s="421"/>
      <c r="R63" s="421"/>
      <c r="S63" s="421"/>
      <c r="T63" s="421"/>
    </row>
    <row r="64" spans="1:20" s="370" customFormat="1" hidden="1">
      <c r="G64" s="421"/>
      <c r="H64" s="421"/>
      <c r="I64" s="421"/>
      <c r="J64" s="421"/>
      <c r="K64" s="421"/>
      <c r="L64" s="421"/>
      <c r="M64" s="421"/>
      <c r="N64" s="421"/>
      <c r="O64" s="421"/>
      <c r="P64" s="421"/>
      <c r="Q64" s="421"/>
      <c r="R64" s="421"/>
      <c r="S64" s="421"/>
      <c r="T64" s="421"/>
    </row>
    <row r="65" spans="7:20" s="370" customFormat="1" hidden="1">
      <c r="G65" s="421"/>
      <c r="H65" s="421"/>
      <c r="I65" s="421"/>
      <c r="J65" s="421"/>
      <c r="K65" s="421"/>
      <c r="L65" s="421"/>
      <c r="M65" s="421"/>
      <c r="N65" s="421"/>
      <c r="O65" s="421"/>
      <c r="P65" s="421"/>
      <c r="Q65" s="421"/>
      <c r="R65" s="421"/>
      <c r="S65" s="421"/>
      <c r="T65" s="421"/>
    </row>
    <row r="66" spans="7:20" s="370" customFormat="1" hidden="1">
      <c r="G66" s="421"/>
      <c r="H66" s="421"/>
      <c r="I66" s="421"/>
      <c r="J66" s="421"/>
      <c r="K66" s="421"/>
      <c r="L66" s="421"/>
      <c r="M66" s="421"/>
      <c r="N66" s="421"/>
      <c r="O66" s="421"/>
      <c r="P66" s="421"/>
      <c r="Q66" s="421"/>
      <c r="R66" s="421"/>
      <c r="S66" s="421"/>
      <c r="T66" s="421"/>
    </row>
    <row r="67" spans="7:20" s="370" customFormat="1" hidden="1">
      <c r="G67" s="421"/>
      <c r="H67" s="421"/>
      <c r="I67" s="421"/>
      <c r="J67" s="421"/>
      <c r="K67" s="421"/>
      <c r="L67" s="421"/>
      <c r="M67" s="421"/>
      <c r="N67" s="421"/>
      <c r="O67" s="421"/>
      <c r="P67" s="421"/>
      <c r="Q67" s="421"/>
      <c r="R67" s="421"/>
      <c r="S67" s="421"/>
      <c r="T67" s="421"/>
    </row>
    <row r="68" spans="7:20" s="370" customFormat="1" hidden="1">
      <c r="G68" s="421"/>
      <c r="H68" s="421"/>
      <c r="I68" s="421"/>
      <c r="J68" s="421"/>
      <c r="K68" s="421"/>
      <c r="L68" s="421"/>
      <c r="M68" s="421"/>
      <c r="N68" s="421"/>
      <c r="O68" s="421"/>
      <c r="P68" s="421"/>
      <c r="Q68" s="421"/>
      <c r="R68" s="421"/>
      <c r="S68" s="421"/>
      <c r="T68" s="421"/>
    </row>
    <row r="69" spans="7:20" s="370" customFormat="1" hidden="1">
      <c r="G69" s="421"/>
      <c r="H69" s="421"/>
      <c r="I69" s="421"/>
      <c r="J69" s="421"/>
      <c r="K69" s="421"/>
      <c r="L69" s="421"/>
      <c r="M69" s="421"/>
      <c r="N69" s="421"/>
      <c r="O69" s="421"/>
      <c r="P69" s="421"/>
      <c r="Q69" s="421"/>
      <c r="R69" s="421"/>
      <c r="S69" s="421"/>
      <c r="T69" s="421"/>
    </row>
    <row r="70" spans="7:20" s="370" customFormat="1" hidden="1">
      <c r="G70" s="421"/>
      <c r="H70" s="421"/>
      <c r="I70" s="421"/>
      <c r="J70" s="421"/>
      <c r="K70" s="421"/>
      <c r="L70" s="421"/>
      <c r="M70" s="421"/>
      <c r="N70" s="421"/>
      <c r="O70" s="421"/>
      <c r="P70" s="421"/>
      <c r="Q70" s="421"/>
      <c r="R70" s="421"/>
      <c r="S70" s="421"/>
      <c r="T70" s="421"/>
    </row>
    <row r="71" spans="7:20" s="370" customFormat="1" hidden="1">
      <c r="G71" s="421"/>
      <c r="H71" s="421"/>
      <c r="I71" s="421"/>
      <c r="J71" s="421"/>
      <c r="K71" s="421"/>
      <c r="L71" s="421"/>
      <c r="M71" s="421"/>
      <c r="N71" s="421"/>
      <c r="O71" s="421"/>
      <c r="P71" s="421"/>
      <c r="Q71" s="421"/>
      <c r="R71" s="421"/>
      <c r="S71" s="421"/>
      <c r="T71" s="421"/>
    </row>
    <row r="72" spans="7:20" s="370" customFormat="1" hidden="1">
      <c r="G72" s="421"/>
      <c r="H72" s="421"/>
      <c r="I72" s="421"/>
      <c r="J72" s="421"/>
      <c r="K72" s="421"/>
      <c r="L72" s="421"/>
      <c r="M72" s="421"/>
      <c r="N72" s="421"/>
      <c r="O72" s="421"/>
      <c r="P72" s="421"/>
      <c r="Q72" s="421"/>
      <c r="R72" s="421"/>
      <c r="S72" s="421"/>
      <c r="T72" s="421"/>
    </row>
    <row r="73" spans="7:20" s="370" customFormat="1" hidden="1">
      <c r="G73" s="421"/>
      <c r="H73" s="421"/>
      <c r="I73" s="421"/>
      <c r="J73" s="421"/>
      <c r="K73" s="421"/>
      <c r="L73" s="421"/>
      <c r="M73" s="421"/>
      <c r="N73" s="421"/>
      <c r="O73" s="421"/>
      <c r="P73" s="421"/>
      <c r="Q73" s="421"/>
      <c r="R73" s="421"/>
      <c r="S73" s="421"/>
      <c r="T73" s="421"/>
    </row>
    <row r="74" spans="7:20" s="370" customFormat="1" hidden="1">
      <c r="G74" s="421"/>
      <c r="H74" s="421"/>
      <c r="I74" s="421"/>
      <c r="J74" s="421"/>
      <c r="K74" s="421"/>
      <c r="L74" s="421"/>
      <c r="M74" s="421"/>
      <c r="N74" s="421"/>
      <c r="O74" s="421"/>
      <c r="P74" s="421"/>
      <c r="Q74" s="421"/>
      <c r="R74" s="421"/>
      <c r="S74" s="421"/>
      <c r="T74" s="421"/>
    </row>
    <row r="75" spans="7:20" s="370" customFormat="1" hidden="1">
      <c r="G75" s="421"/>
      <c r="H75" s="421"/>
      <c r="I75" s="421"/>
      <c r="J75" s="421"/>
      <c r="K75" s="421"/>
      <c r="L75" s="421"/>
      <c r="M75" s="421"/>
      <c r="N75" s="421"/>
      <c r="O75" s="421"/>
      <c r="P75" s="421"/>
      <c r="Q75" s="421"/>
      <c r="R75" s="421"/>
      <c r="S75" s="421"/>
      <c r="T75" s="421"/>
    </row>
    <row r="76" spans="7:20" s="370" customFormat="1" hidden="1">
      <c r="G76" s="421"/>
      <c r="H76" s="421"/>
      <c r="I76" s="421"/>
      <c r="J76" s="421"/>
      <c r="K76" s="421"/>
      <c r="L76" s="421"/>
      <c r="M76" s="421"/>
      <c r="N76" s="421"/>
      <c r="O76" s="421"/>
      <c r="P76" s="421"/>
      <c r="Q76" s="421"/>
      <c r="R76" s="421"/>
      <c r="S76" s="421"/>
      <c r="T76" s="421"/>
    </row>
    <row r="77" spans="7:20" s="370" customFormat="1" hidden="1">
      <c r="G77" s="421"/>
      <c r="H77" s="421"/>
      <c r="I77" s="421"/>
      <c r="J77" s="421"/>
      <c r="K77" s="421"/>
      <c r="L77" s="421"/>
      <c r="M77" s="421"/>
      <c r="N77" s="421"/>
      <c r="O77" s="421"/>
      <c r="P77" s="421"/>
      <c r="Q77" s="421"/>
      <c r="R77" s="421"/>
      <c r="S77" s="421"/>
      <c r="T77" s="421"/>
    </row>
    <row r="78" spans="7:20" s="370" customFormat="1" hidden="1">
      <c r="G78" s="421"/>
      <c r="H78" s="421"/>
      <c r="I78" s="421"/>
      <c r="J78" s="421"/>
      <c r="K78" s="421"/>
      <c r="L78" s="421"/>
      <c r="M78" s="421"/>
      <c r="N78" s="421"/>
      <c r="O78" s="421"/>
      <c r="P78" s="421"/>
      <c r="Q78" s="421"/>
      <c r="R78" s="421"/>
      <c r="S78" s="421"/>
      <c r="T78" s="421"/>
    </row>
    <row r="79" spans="7:20" s="370" customFormat="1" hidden="1">
      <c r="G79" s="421"/>
      <c r="H79" s="421"/>
      <c r="I79" s="421"/>
      <c r="J79" s="421"/>
      <c r="K79" s="421"/>
      <c r="L79" s="421"/>
      <c r="M79" s="421"/>
      <c r="N79" s="421"/>
      <c r="O79" s="421"/>
      <c r="P79" s="421"/>
      <c r="Q79" s="421"/>
      <c r="R79" s="421"/>
      <c r="S79" s="421"/>
      <c r="T79" s="421"/>
    </row>
    <row r="80" spans="7:20" s="370" customFormat="1" hidden="1">
      <c r="G80" s="421"/>
      <c r="H80" s="421"/>
      <c r="I80" s="421"/>
      <c r="J80" s="421"/>
      <c r="K80" s="421"/>
      <c r="L80" s="421"/>
      <c r="M80" s="421"/>
      <c r="N80" s="421"/>
      <c r="O80" s="421"/>
      <c r="P80" s="421"/>
      <c r="Q80" s="421"/>
      <c r="R80" s="421"/>
      <c r="S80" s="421"/>
      <c r="T80" s="421"/>
    </row>
    <row r="81" spans="7:20" s="370" customFormat="1" hidden="1">
      <c r="G81" s="421"/>
      <c r="H81" s="421"/>
      <c r="I81" s="421"/>
      <c r="J81" s="421"/>
      <c r="K81" s="421"/>
      <c r="L81" s="421"/>
      <c r="M81" s="421"/>
      <c r="N81" s="421"/>
      <c r="O81" s="421"/>
      <c r="P81" s="421"/>
      <c r="Q81" s="421"/>
      <c r="R81" s="421"/>
      <c r="S81" s="421"/>
      <c r="T81" s="421"/>
    </row>
    <row r="82" spans="7:20" s="370" customFormat="1" hidden="1">
      <c r="G82" s="421"/>
      <c r="H82" s="421"/>
      <c r="I82" s="421"/>
      <c r="J82" s="421"/>
      <c r="K82" s="421"/>
      <c r="L82" s="421"/>
      <c r="M82" s="421"/>
      <c r="N82" s="421"/>
      <c r="O82" s="421"/>
      <c r="P82" s="421"/>
      <c r="Q82" s="421"/>
      <c r="R82" s="421"/>
      <c r="S82" s="421"/>
      <c r="T82" s="421"/>
    </row>
    <row r="83" spans="7:20" s="370" customFormat="1" hidden="1">
      <c r="G83" s="421"/>
      <c r="H83" s="421"/>
      <c r="I83" s="421"/>
      <c r="J83" s="421"/>
      <c r="K83" s="421"/>
      <c r="L83" s="421"/>
      <c r="M83" s="421"/>
      <c r="N83" s="421"/>
      <c r="O83" s="421"/>
      <c r="P83" s="421"/>
      <c r="Q83" s="421"/>
      <c r="R83" s="421"/>
      <c r="S83" s="421"/>
      <c r="T83" s="421"/>
    </row>
    <row r="84" spans="7:20" s="370" customFormat="1" hidden="1">
      <c r="G84" s="421"/>
      <c r="H84" s="421"/>
      <c r="I84" s="421"/>
      <c r="J84" s="421"/>
      <c r="K84" s="421"/>
      <c r="L84" s="421"/>
      <c r="M84" s="421"/>
      <c r="N84" s="421"/>
      <c r="O84" s="421"/>
      <c r="P84" s="421"/>
      <c r="Q84" s="421"/>
      <c r="R84" s="421"/>
      <c r="S84" s="421"/>
      <c r="T84" s="421"/>
    </row>
    <row r="85" spans="7:20" s="370" customFormat="1" hidden="1">
      <c r="G85" s="421"/>
      <c r="H85" s="421"/>
      <c r="I85" s="421"/>
      <c r="J85" s="421"/>
      <c r="K85" s="421"/>
      <c r="L85" s="421"/>
      <c r="M85" s="421"/>
      <c r="N85" s="421"/>
      <c r="O85" s="421"/>
      <c r="P85" s="421"/>
      <c r="Q85" s="421"/>
      <c r="R85" s="421"/>
      <c r="S85" s="421"/>
      <c r="T85" s="421"/>
    </row>
    <row r="86" spans="7:20" s="370" customFormat="1" hidden="1">
      <c r="G86" s="421"/>
      <c r="H86" s="421"/>
      <c r="I86" s="421"/>
      <c r="J86" s="421"/>
      <c r="K86" s="421"/>
      <c r="L86" s="421"/>
      <c r="M86" s="421"/>
      <c r="N86" s="421"/>
      <c r="O86" s="421"/>
      <c r="P86" s="421"/>
      <c r="Q86" s="421"/>
      <c r="R86" s="421"/>
      <c r="S86" s="421"/>
      <c r="T86" s="421"/>
    </row>
    <row r="87" spans="7:20" s="370" customFormat="1" hidden="1">
      <c r="G87" s="421"/>
      <c r="H87" s="421"/>
      <c r="I87" s="421"/>
      <c r="J87" s="421"/>
      <c r="K87" s="421"/>
      <c r="L87" s="421"/>
      <c r="M87" s="421"/>
      <c r="N87" s="421"/>
      <c r="O87" s="421"/>
      <c r="P87" s="421"/>
      <c r="Q87" s="421"/>
      <c r="R87" s="421"/>
      <c r="S87" s="421"/>
      <c r="T87" s="421"/>
    </row>
    <row r="88" spans="7:20" s="370" customFormat="1" hidden="1">
      <c r="G88" s="421"/>
      <c r="H88" s="421"/>
      <c r="I88" s="421"/>
      <c r="J88" s="421"/>
      <c r="K88" s="421"/>
      <c r="L88" s="421"/>
      <c r="M88" s="421"/>
      <c r="N88" s="421"/>
      <c r="O88" s="421"/>
      <c r="P88" s="421"/>
      <c r="Q88" s="421"/>
      <c r="R88" s="421"/>
      <c r="S88" s="421"/>
      <c r="T88" s="421"/>
    </row>
    <row r="89" spans="7:20" s="370" customFormat="1" hidden="1">
      <c r="G89" s="421"/>
      <c r="H89" s="421"/>
      <c r="I89" s="421"/>
      <c r="J89" s="421"/>
      <c r="K89" s="421"/>
      <c r="L89" s="421"/>
      <c r="M89" s="421"/>
      <c r="N89" s="421"/>
      <c r="O89" s="421"/>
      <c r="P89" s="421"/>
      <c r="Q89" s="421"/>
      <c r="R89" s="421"/>
      <c r="S89" s="421"/>
      <c r="T89" s="421"/>
    </row>
    <row r="90" spans="7:20" s="370" customFormat="1" hidden="1">
      <c r="G90" s="421"/>
      <c r="H90" s="421"/>
      <c r="I90" s="421"/>
      <c r="J90" s="421"/>
      <c r="K90" s="421"/>
      <c r="L90" s="421"/>
      <c r="M90" s="421"/>
      <c r="N90" s="421"/>
      <c r="O90" s="421"/>
      <c r="P90" s="421"/>
      <c r="Q90" s="421"/>
      <c r="R90" s="421"/>
      <c r="S90" s="421"/>
      <c r="T90" s="421"/>
    </row>
    <row r="91" spans="7:20" s="370" customFormat="1" hidden="1">
      <c r="G91" s="421"/>
      <c r="H91" s="421"/>
      <c r="I91" s="421"/>
      <c r="J91" s="421"/>
      <c r="K91" s="421"/>
      <c r="L91" s="421"/>
      <c r="M91" s="421"/>
      <c r="N91" s="421"/>
      <c r="O91" s="421"/>
      <c r="P91" s="421"/>
      <c r="Q91" s="421"/>
      <c r="R91" s="421"/>
      <c r="S91" s="421"/>
      <c r="T91" s="421"/>
    </row>
    <row r="92" spans="7:20" s="370" customFormat="1" hidden="1">
      <c r="G92" s="421"/>
      <c r="H92" s="421"/>
      <c r="I92" s="421"/>
      <c r="J92" s="421"/>
      <c r="K92" s="421"/>
      <c r="L92" s="421"/>
      <c r="M92" s="421"/>
      <c r="N92" s="421"/>
      <c r="O92" s="421"/>
      <c r="P92" s="421"/>
      <c r="Q92" s="421"/>
      <c r="R92" s="421"/>
      <c r="S92" s="421"/>
      <c r="T92" s="421"/>
    </row>
    <row r="93" spans="7:20" s="370" customFormat="1" hidden="1">
      <c r="G93" s="421"/>
      <c r="H93" s="421"/>
      <c r="I93" s="421"/>
      <c r="J93" s="421"/>
      <c r="K93" s="421"/>
      <c r="L93" s="421"/>
      <c r="M93" s="421"/>
      <c r="N93" s="421"/>
      <c r="O93" s="421"/>
      <c r="P93" s="421"/>
      <c r="Q93" s="421"/>
      <c r="R93" s="421"/>
      <c r="S93" s="421"/>
      <c r="T93" s="421"/>
    </row>
    <row r="94" spans="7:20" s="370" customFormat="1" hidden="1">
      <c r="G94" s="421"/>
      <c r="H94" s="421"/>
      <c r="I94" s="421"/>
      <c r="J94" s="421"/>
      <c r="K94" s="421"/>
      <c r="L94" s="421"/>
      <c r="M94" s="421"/>
      <c r="N94" s="421"/>
      <c r="O94" s="421"/>
      <c r="P94" s="421"/>
      <c r="Q94" s="421"/>
      <c r="R94" s="421"/>
      <c r="S94" s="421"/>
      <c r="T94" s="421"/>
    </row>
    <row r="95" spans="7:20" s="370" customFormat="1" hidden="1">
      <c r="G95" s="421"/>
      <c r="H95" s="421"/>
      <c r="I95" s="421"/>
      <c r="J95" s="421"/>
      <c r="K95" s="421"/>
      <c r="L95" s="421"/>
      <c r="M95" s="421"/>
      <c r="N95" s="421"/>
      <c r="O95" s="421"/>
      <c r="P95" s="421"/>
      <c r="Q95" s="421"/>
      <c r="R95" s="421"/>
      <c r="S95" s="421"/>
      <c r="T95" s="421"/>
    </row>
    <row r="96" spans="7:20" s="370" customFormat="1" hidden="1">
      <c r="G96" s="421"/>
      <c r="H96" s="421"/>
      <c r="I96" s="421"/>
      <c r="J96" s="421"/>
      <c r="K96" s="421"/>
      <c r="L96" s="421"/>
      <c r="M96" s="421"/>
      <c r="N96" s="421"/>
      <c r="O96" s="421"/>
      <c r="P96" s="421"/>
      <c r="Q96" s="421"/>
      <c r="R96" s="421"/>
      <c r="S96" s="421"/>
      <c r="T96" s="421"/>
    </row>
    <row r="97" spans="7:20" s="370" customFormat="1" hidden="1">
      <c r="G97" s="421"/>
      <c r="H97" s="421"/>
      <c r="I97" s="421"/>
      <c r="J97" s="421"/>
      <c r="K97" s="421"/>
      <c r="L97" s="421"/>
      <c r="M97" s="421"/>
      <c r="N97" s="421"/>
      <c r="O97" s="421"/>
      <c r="P97" s="421"/>
      <c r="Q97" s="421"/>
      <c r="R97" s="421"/>
      <c r="S97" s="421"/>
      <c r="T97" s="421"/>
    </row>
    <row r="98" spans="7:20" s="370" customFormat="1" hidden="1">
      <c r="G98" s="421"/>
      <c r="H98" s="421"/>
      <c r="I98" s="421"/>
      <c r="J98" s="421"/>
      <c r="K98" s="421"/>
      <c r="L98" s="421"/>
      <c r="M98" s="421"/>
      <c r="N98" s="421"/>
      <c r="O98" s="421"/>
      <c r="P98" s="421"/>
      <c r="Q98" s="421"/>
      <c r="R98" s="421"/>
      <c r="S98" s="421"/>
      <c r="T98" s="421"/>
    </row>
    <row r="99" spans="7:20" s="370" customFormat="1" hidden="1">
      <c r="G99" s="421"/>
      <c r="H99" s="421"/>
      <c r="I99" s="421"/>
      <c r="J99" s="421"/>
      <c r="K99" s="421"/>
      <c r="L99" s="421"/>
      <c r="M99" s="421"/>
      <c r="N99" s="421"/>
      <c r="O99" s="421"/>
      <c r="P99" s="421"/>
      <c r="Q99" s="421"/>
      <c r="R99" s="421"/>
      <c r="S99" s="421"/>
      <c r="T99" s="421"/>
    </row>
    <row r="100" spans="7:20" s="370" customFormat="1" hidden="1">
      <c r="G100" s="421"/>
      <c r="H100" s="421"/>
      <c r="I100" s="421"/>
      <c r="J100" s="421"/>
      <c r="K100" s="421"/>
      <c r="L100" s="421"/>
      <c r="M100" s="421"/>
      <c r="N100" s="421"/>
      <c r="O100" s="421"/>
      <c r="P100" s="421"/>
      <c r="Q100" s="421"/>
      <c r="R100" s="421"/>
      <c r="S100" s="421"/>
      <c r="T100" s="421"/>
    </row>
    <row r="101" spans="7:20" s="370" customFormat="1" hidden="1">
      <c r="G101" s="421"/>
      <c r="H101" s="421"/>
      <c r="I101" s="421"/>
      <c r="J101" s="421"/>
      <c r="K101" s="421"/>
      <c r="L101" s="421"/>
      <c r="M101" s="421"/>
      <c r="N101" s="421"/>
      <c r="O101" s="421"/>
      <c r="P101" s="421"/>
      <c r="Q101" s="421"/>
      <c r="R101" s="421"/>
      <c r="S101" s="421"/>
      <c r="T101" s="421"/>
    </row>
    <row r="102" spans="7:20" s="370" customFormat="1" hidden="1">
      <c r="G102" s="421"/>
      <c r="H102" s="421"/>
      <c r="I102" s="421"/>
      <c r="J102" s="421"/>
      <c r="K102" s="421"/>
      <c r="L102" s="421"/>
      <c r="M102" s="421"/>
      <c r="N102" s="421"/>
      <c r="O102" s="421"/>
      <c r="P102" s="421"/>
      <c r="Q102" s="421"/>
      <c r="R102" s="421"/>
      <c r="S102" s="421"/>
      <c r="T102" s="421"/>
    </row>
    <row r="103" spans="7:20" s="370" customFormat="1" hidden="1">
      <c r="G103" s="421"/>
      <c r="H103" s="421"/>
      <c r="I103" s="421"/>
      <c r="J103" s="421"/>
      <c r="K103" s="421"/>
      <c r="L103" s="421"/>
      <c r="M103" s="421"/>
      <c r="N103" s="421"/>
      <c r="O103" s="421"/>
      <c r="P103" s="421"/>
      <c r="Q103" s="421"/>
      <c r="R103" s="421"/>
      <c r="S103" s="421"/>
      <c r="T103" s="421"/>
    </row>
    <row r="104" spans="7:20" s="370" customFormat="1" hidden="1">
      <c r="G104" s="421"/>
      <c r="H104" s="421"/>
      <c r="I104" s="421"/>
      <c r="J104" s="421"/>
      <c r="K104" s="421"/>
      <c r="L104" s="421"/>
      <c r="M104" s="421"/>
      <c r="N104" s="421"/>
      <c r="O104" s="421"/>
      <c r="P104" s="421"/>
      <c r="Q104" s="421"/>
      <c r="R104" s="421"/>
      <c r="S104" s="421"/>
      <c r="T104" s="421"/>
    </row>
    <row r="105" spans="7:20" s="370" customFormat="1" hidden="1">
      <c r="G105" s="421"/>
      <c r="H105" s="421"/>
      <c r="I105" s="421"/>
      <c r="J105" s="421"/>
      <c r="K105" s="421"/>
      <c r="L105" s="421"/>
      <c r="M105" s="421"/>
      <c r="N105" s="421"/>
      <c r="O105" s="421"/>
      <c r="P105" s="421"/>
      <c r="Q105" s="421"/>
      <c r="R105" s="421"/>
      <c r="S105" s="421"/>
      <c r="T105" s="421"/>
    </row>
    <row r="106" spans="7:20" s="370" customFormat="1" hidden="1">
      <c r="G106" s="421"/>
      <c r="H106" s="421"/>
      <c r="I106" s="421"/>
      <c r="J106" s="421"/>
      <c r="K106" s="421"/>
      <c r="L106" s="421"/>
      <c r="M106" s="421"/>
      <c r="N106" s="421"/>
      <c r="O106" s="421"/>
      <c r="P106" s="421"/>
      <c r="Q106" s="421"/>
      <c r="R106" s="421"/>
      <c r="S106" s="421"/>
      <c r="T106" s="421"/>
    </row>
    <row r="107" spans="7:20" s="370" customFormat="1" hidden="1">
      <c r="G107" s="421"/>
      <c r="H107" s="421"/>
      <c r="I107" s="421"/>
      <c r="J107" s="421"/>
      <c r="K107" s="421"/>
      <c r="L107" s="421"/>
      <c r="M107" s="421"/>
      <c r="N107" s="421"/>
      <c r="O107" s="421"/>
      <c r="P107" s="421"/>
      <c r="Q107" s="421"/>
      <c r="R107" s="421"/>
      <c r="S107" s="421"/>
      <c r="T107" s="421"/>
    </row>
    <row r="108" spans="7:20" s="370" customFormat="1" hidden="1">
      <c r="G108" s="421"/>
      <c r="H108" s="421"/>
      <c r="I108" s="421"/>
      <c r="J108" s="421"/>
      <c r="K108" s="421"/>
      <c r="L108" s="421"/>
      <c r="M108" s="421"/>
      <c r="N108" s="421"/>
      <c r="O108" s="421"/>
      <c r="P108" s="421"/>
      <c r="Q108" s="421"/>
      <c r="R108" s="421"/>
      <c r="S108" s="421"/>
      <c r="T108" s="421"/>
    </row>
    <row r="109" spans="7:20" s="370" customFormat="1" hidden="1">
      <c r="G109" s="421"/>
      <c r="H109" s="421"/>
      <c r="I109" s="421"/>
      <c r="J109" s="421"/>
      <c r="K109" s="421"/>
      <c r="L109" s="421"/>
      <c r="M109" s="421"/>
      <c r="N109" s="421"/>
      <c r="O109" s="421"/>
      <c r="P109" s="421"/>
      <c r="Q109" s="421"/>
      <c r="R109" s="421"/>
      <c r="S109" s="421"/>
      <c r="T109" s="421"/>
    </row>
    <row r="110" spans="7:20" s="370" customFormat="1" hidden="1">
      <c r="G110" s="421"/>
      <c r="H110" s="421"/>
      <c r="I110" s="421"/>
      <c r="J110" s="421"/>
      <c r="K110" s="421"/>
      <c r="L110" s="421"/>
      <c r="M110" s="421"/>
      <c r="N110" s="421"/>
      <c r="O110" s="421"/>
      <c r="P110" s="421"/>
      <c r="Q110" s="421"/>
      <c r="R110" s="421"/>
      <c r="S110" s="421"/>
      <c r="T110" s="421"/>
    </row>
    <row r="111" spans="7:20" s="370" customFormat="1" hidden="1">
      <c r="G111" s="421"/>
      <c r="H111" s="421"/>
      <c r="I111" s="421"/>
      <c r="J111" s="421"/>
      <c r="K111" s="421"/>
      <c r="L111" s="421"/>
      <c r="M111" s="421"/>
      <c r="N111" s="421"/>
      <c r="O111" s="421"/>
      <c r="P111" s="421"/>
      <c r="Q111" s="421"/>
      <c r="R111" s="421"/>
      <c r="S111" s="421"/>
      <c r="T111" s="421"/>
    </row>
    <row r="112" spans="7:20" s="370" customFormat="1" hidden="1">
      <c r="G112" s="421"/>
      <c r="H112" s="421"/>
      <c r="I112" s="421"/>
      <c r="J112" s="421"/>
      <c r="K112" s="421"/>
      <c r="L112" s="421"/>
      <c r="M112" s="421"/>
      <c r="N112" s="421"/>
      <c r="O112" s="421"/>
      <c r="P112" s="421"/>
      <c r="Q112" s="421"/>
      <c r="R112" s="421"/>
      <c r="S112" s="421"/>
      <c r="T112" s="421"/>
    </row>
    <row r="113" spans="7:20" s="370" customFormat="1" hidden="1">
      <c r="G113" s="421"/>
      <c r="H113" s="421"/>
      <c r="I113" s="421"/>
      <c r="J113" s="421"/>
      <c r="K113" s="421"/>
      <c r="L113" s="421"/>
      <c r="M113" s="421"/>
      <c r="N113" s="421"/>
      <c r="O113" s="421"/>
      <c r="P113" s="421"/>
      <c r="Q113" s="421"/>
      <c r="R113" s="421"/>
      <c r="S113" s="421"/>
      <c r="T113" s="421"/>
    </row>
    <row r="114" spans="7:20" s="370" customFormat="1" hidden="1">
      <c r="G114" s="421"/>
      <c r="H114" s="421"/>
      <c r="I114" s="421"/>
      <c r="J114" s="421"/>
      <c r="K114" s="421"/>
      <c r="L114" s="421"/>
      <c r="M114" s="421"/>
      <c r="N114" s="421"/>
      <c r="O114" s="421"/>
      <c r="P114" s="421"/>
      <c r="Q114" s="421"/>
      <c r="R114" s="421"/>
      <c r="S114" s="421"/>
      <c r="T114" s="421"/>
    </row>
    <row r="115" spans="7:20" s="370" customFormat="1" hidden="1">
      <c r="G115" s="421"/>
      <c r="H115" s="421"/>
      <c r="I115" s="421"/>
      <c r="J115" s="421"/>
      <c r="K115" s="421"/>
      <c r="L115" s="421"/>
      <c r="M115" s="421"/>
      <c r="N115" s="421"/>
      <c r="O115" s="421"/>
      <c r="P115" s="421"/>
      <c r="Q115" s="421"/>
      <c r="R115" s="421"/>
      <c r="S115" s="421"/>
      <c r="T115" s="421"/>
    </row>
    <row r="116" spans="7:20" s="370" customFormat="1" hidden="1">
      <c r="G116" s="421"/>
      <c r="H116" s="421"/>
      <c r="I116" s="421"/>
      <c r="J116" s="421"/>
      <c r="K116" s="421"/>
      <c r="L116" s="421"/>
      <c r="M116" s="421"/>
      <c r="N116" s="421"/>
      <c r="O116" s="421"/>
      <c r="P116" s="421"/>
      <c r="Q116" s="421"/>
      <c r="R116" s="421"/>
      <c r="S116" s="421"/>
      <c r="T116" s="421"/>
    </row>
    <row r="117" spans="7:20" s="370" customFormat="1" hidden="1">
      <c r="G117" s="421"/>
      <c r="H117" s="421"/>
      <c r="I117" s="421"/>
      <c r="J117" s="421"/>
      <c r="K117" s="421"/>
      <c r="L117" s="421"/>
      <c r="M117" s="421"/>
      <c r="N117" s="421"/>
      <c r="O117" s="421"/>
      <c r="P117" s="421"/>
      <c r="Q117" s="421"/>
      <c r="R117" s="421"/>
      <c r="S117" s="421"/>
      <c r="T117" s="421"/>
    </row>
    <row r="118" spans="7:20" s="370" customFormat="1" hidden="1">
      <c r="G118" s="421"/>
      <c r="H118" s="421"/>
      <c r="I118" s="421"/>
      <c r="J118" s="421"/>
      <c r="K118" s="421"/>
      <c r="L118" s="421"/>
      <c r="M118" s="421"/>
      <c r="N118" s="421"/>
      <c r="O118" s="421"/>
      <c r="P118" s="421"/>
      <c r="Q118" s="421"/>
      <c r="R118" s="421"/>
      <c r="S118" s="421"/>
      <c r="T118" s="421"/>
    </row>
    <row r="119" spans="7:20" s="370" customFormat="1" hidden="1">
      <c r="G119" s="421"/>
      <c r="H119" s="421"/>
      <c r="I119" s="421"/>
      <c r="J119" s="421"/>
      <c r="K119" s="421"/>
      <c r="L119" s="421"/>
      <c r="M119" s="421"/>
      <c r="N119" s="421"/>
      <c r="O119" s="421"/>
      <c r="P119" s="421"/>
      <c r="Q119" s="421"/>
      <c r="R119" s="421"/>
      <c r="S119" s="421"/>
      <c r="T119" s="421"/>
    </row>
    <row r="120" spans="7:20" s="370" customFormat="1" hidden="1">
      <c r="G120" s="421"/>
      <c r="H120" s="421"/>
      <c r="I120" s="421"/>
      <c r="J120" s="421"/>
      <c r="K120" s="421"/>
      <c r="L120" s="421"/>
      <c r="M120" s="421"/>
      <c r="N120" s="421"/>
      <c r="O120" s="421"/>
      <c r="P120" s="421"/>
      <c r="Q120" s="421"/>
      <c r="R120" s="421"/>
      <c r="S120" s="421"/>
      <c r="T120" s="421"/>
    </row>
    <row r="121" spans="7:20" s="370" customFormat="1" hidden="1">
      <c r="G121" s="421"/>
      <c r="H121" s="421"/>
      <c r="I121" s="421"/>
      <c r="J121" s="421"/>
      <c r="K121" s="421"/>
      <c r="L121" s="421"/>
      <c r="M121" s="421"/>
      <c r="N121" s="421"/>
      <c r="O121" s="421"/>
      <c r="P121" s="421"/>
      <c r="Q121" s="421"/>
      <c r="R121" s="421"/>
      <c r="S121" s="421"/>
      <c r="T121" s="421"/>
    </row>
    <row r="122" spans="7:20" s="370" customFormat="1" hidden="1">
      <c r="G122" s="421"/>
      <c r="H122" s="421"/>
      <c r="I122" s="421"/>
      <c r="J122" s="421"/>
      <c r="K122" s="421"/>
      <c r="L122" s="421"/>
      <c r="M122" s="421"/>
      <c r="N122" s="421"/>
      <c r="O122" s="421"/>
      <c r="P122" s="421"/>
      <c r="Q122" s="421"/>
      <c r="R122" s="421"/>
      <c r="S122" s="421"/>
      <c r="T122" s="421"/>
    </row>
    <row r="123" spans="7:20" s="370" customFormat="1" hidden="1">
      <c r="G123" s="421"/>
      <c r="H123" s="421"/>
      <c r="I123" s="421"/>
      <c r="J123" s="421"/>
      <c r="K123" s="421"/>
      <c r="L123" s="421"/>
      <c r="M123" s="421"/>
      <c r="N123" s="421"/>
      <c r="O123" s="421"/>
      <c r="P123" s="421"/>
      <c r="Q123" s="421"/>
      <c r="R123" s="421"/>
      <c r="S123" s="421"/>
      <c r="T123" s="421"/>
    </row>
    <row r="124" spans="7:20" s="370" customFormat="1" hidden="1">
      <c r="G124" s="421"/>
      <c r="H124" s="421"/>
      <c r="I124" s="421"/>
      <c r="J124" s="421"/>
      <c r="K124" s="421"/>
      <c r="L124" s="421"/>
      <c r="M124" s="421"/>
      <c r="N124" s="421"/>
      <c r="O124" s="421"/>
      <c r="P124" s="421"/>
      <c r="Q124" s="421"/>
      <c r="R124" s="421"/>
      <c r="S124" s="421"/>
      <c r="T124" s="421"/>
    </row>
    <row r="125" spans="7:20" s="370" customFormat="1" hidden="1">
      <c r="G125" s="421"/>
      <c r="H125" s="421"/>
      <c r="I125" s="421"/>
      <c r="J125" s="421"/>
      <c r="K125" s="421"/>
      <c r="L125" s="421"/>
      <c r="M125" s="421"/>
      <c r="N125" s="421"/>
      <c r="O125" s="421"/>
      <c r="P125" s="421"/>
      <c r="Q125" s="421"/>
      <c r="R125" s="421"/>
      <c r="S125" s="421"/>
      <c r="T125" s="421"/>
    </row>
    <row r="126" spans="7:20" s="370" customFormat="1" hidden="1">
      <c r="G126" s="421"/>
      <c r="H126" s="421"/>
      <c r="I126" s="421"/>
      <c r="J126" s="421"/>
      <c r="K126" s="421"/>
      <c r="L126" s="421"/>
      <c r="M126" s="421"/>
      <c r="N126" s="421"/>
      <c r="O126" s="421"/>
      <c r="P126" s="421"/>
      <c r="Q126" s="421"/>
      <c r="R126" s="421"/>
      <c r="S126" s="421"/>
      <c r="T126" s="421"/>
    </row>
    <row r="127" spans="7:20" s="370" customFormat="1" hidden="1">
      <c r="G127" s="421"/>
      <c r="H127" s="421"/>
      <c r="I127" s="421"/>
      <c r="J127" s="421"/>
      <c r="K127" s="421"/>
      <c r="L127" s="421"/>
      <c r="M127" s="421"/>
      <c r="N127" s="421"/>
      <c r="O127" s="421"/>
      <c r="P127" s="421"/>
      <c r="Q127" s="421"/>
      <c r="R127" s="421"/>
      <c r="S127" s="421"/>
      <c r="T127" s="421"/>
    </row>
    <row r="128" spans="7:20" s="370" customFormat="1" hidden="1">
      <c r="G128" s="421"/>
      <c r="H128" s="421"/>
      <c r="I128" s="421"/>
      <c r="J128" s="421"/>
      <c r="K128" s="421"/>
      <c r="L128" s="421"/>
      <c r="M128" s="421"/>
      <c r="N128" s="421"/>
      <c r="O128" s="421"/>
      <c r="P128" s="421"/>
      <c r="Q128" s="421"/>
      <c r="R128" s="421"/>
      <c r="S128" s="421"/>
      <c r="T128" s="421"/>
    </row>
    <row r="129" spans="7:20" s="370" customFormat="1" hidden="1">
      <c r="G129" s="421"/>
      <c r="H129" s="421"/>
      <c r="I129" s="421"/>
      <c r="J129" s="421"/>
      <c r="K129" s="421"/>
      <c r="L129" s="421"/>
      <c r="M129" s="421"/>
      <c r="N129" s="421"/>
      <c r="O129" s="421"/>
      <c r="P129" s="421"/>
      <c r="Q129" s="421"/>
      <c r="R129" s="421"/>
      <c r="S129" s="421"/>
      <c r="T129" s="421"/>
    </row>
    <row r="130" spans="7:20" s="370" customFormat="1" hidden="1">
      <c r="G130" s="421"/>
      <c r="H130" s="421"/>
      <c r="I130" s="421"/>
      <c r="J130" s="421"/>
      <c r="K130" s="421"/>
      <c r="L130" s="421"/>
      <c r="M130" s="421"/>
      <c r="N130" s="421"/>
      <c r="O130" s="421"/>
      <c r="P130" s="421"/>
      <c r="Q130" s="421"/>
      <c r="R130" s="421"/>
      <c r="S130" s="421"/>
      <c r="T130" s="421"/>
    </row>
    <row r="131" spans="7:20" s="370" customFormat="1" hidden="1">
      <c r="G131" s="421"/>
      <c r="H131" s="421"/>
      <c r="I131" s="421"/>
      <c r="J131" s="421"/>
      <c r="K131" s="421"/>
      <c r="L131" s="421"/>
      <c r="M131" s="421"/>
      <c r="N131" s="421"/>
      <c r="O131" s="421"/>
      <c r="P131" s="421"/>
      <c r="Q131" s="421"/>
      <c r="R131" s="421"/>
      <c r="S131" s="421"/>
      <c r="T131" s="421"/>
    </row>
    <row r="132" spans="7:20" s="370" customFormat="1" hidden="1">
      <c r="G132" s="421"/>
      <c r="H132" s="421"/>
      <c r="I132" s="421"/>
      <c r="J132" s="421"/>
      <c r="K132" s="421"/>
      <c r="L132" s="421"/>
      <c r="M132" s="421"/>
      <c r="N132" s="421"/>
      <c r="O132" s="421"/>
      <c r="P132" s="421"/>
      <c r="Q132" s="421"/>
      <c r="R132" s="421"/>
      <c r="S132" s="421"/>
      <c r="T132" s="421"/>
    </row>
    <row r="133" spans="7:20" s="370" customFormat="1" hidden="1">
      <c r="G133" s="421"/>
      <c r="H133" s="421"/>
      <c r="I133" s="421"/>
      <c r="J133" s="421"/>
      <c r="K133" s="421"/>
      <c r="L133" s="421"/>
      <c r="M133" s="421"/>
      <c r="N133" s="421"/>
      <c r="O133" s="421"/>
      <c r="P133" s="421"/>
      <c r="Q133" s="421"/>
      <c r="R133" s="421"/>
      <c r="S133" s="421"/>
      <c r="T133" s="421"/>
    </row>
    <row r="134" spans="7:20" s="370" customFormat="1" hidden="1">
      <c r="G134" s="421"/>
      <c r="H134" s="421"/>
      <c r="I134" s="421"/>
      <c r="J134" s="421"/>
      <c r="K134" s="421"/>
      <c r="L134" s="421"/>
      <c r="M134" s="421"/>
      <c r="N134" s="421"/>
      <c r="O134" s="421"/>
      <c r="P134" s="421"/>
      <c r="Q134" s="421"/>
      <c r="R134" s="421"/>
      <c r="S134" s="421"/>
      <c r="T134" s="421"/>
    </row>
    <row r="135" spans="7:20" s="370" customFormat="1" hidden="1">
      <c r="G135" s="421"/>
      <c r="H135" s="421"/>
      <c r="I135" s="421"/>
      <c r="J135" s="421"/>
      <c r="K135" s="421"/>
      <c r="L135" s="421"/>
      <c r="M135" s="421"/>
      <c r="N135" s="421"/>
      <c r="O135" s="421"/>
      <c r="P135" s="421"/>
      <c r="Q135" s="421"/>
      <c r="R135" s="421"/>
      <c r="S135" s="421"/>
      <c r="T135" s="421"/>
    </row>
    <row r="136" spans="7:20" s="370" customFormat="1" hidden="1">
      <c r="G136" s="421"/>
      <c r="H136" s="421"/>
      <c r="I136" s="421"/>
      <c r="J136" s="421"/>
      <c r="K136" s="421"/>
      <c r="L136" s="421"/>
      <c r="M136" s="421"/>
      <c r="N136" s="421"/>
      <c r="O136" s="421"/>
      <c r="P136" s="421"/>
      <c r="Q136" s="421"/>
      <c r="R136" s="421"/>
      <c r="S136" s="421"/>
      <c r="T136" s="421"/>
    </row>
    <row r="137" spans="7:20" s="370" customFormat="1" hidden="1">
      <c r="G137" s="421"/>
      <c r="H137" s="421"/>
      <c r="I137" s="421"/>
      <c r="J137" s="421"/>
      <c r="K137" s="421"/>
      <c r="L137" s="421"/>
      <c r="M137" s="421"/>
      <c r="N137" s="421"/>
      <c r="O137" s="421"/>
      <c r="P137" s="421"/>
      <c r="Q137" s="421"/>
      <c r="R137" s="421"/>
      <c r="S137" s="421"/>
      <c r="T137" s="421"/>
    </row>
    <row r="138" spans="7:20" s="370" customFormat="1" hidden="1">
      <c r="G138" s="421"/>
      <c r="H138" s="421"/>
      <c r="I138" s="421"/>
      <c r="J138" s="421"/>
      <c r="K138" s="421"/>
      <c r="L138" s="421"/>
      <c r="M138" s="421"/>
      <c r="N138" s="421"/>
      <c r="O138" s="421"/>
      <c r="P138" s="421"/>
      <c r="Q138" s="421"/>
      <c r="R138" s="421"/>
      <c r="S138" s="421"/>
      <c r="T138" s="421"/>
    </row>
    <row r="139" spans="7:20" s="370" customFormat="1" hidden="1">
      <c r="G139" s="421"/>
      <c r="H139" s="421"/>
      <c r="I139" s="421"/>
      <c r="J139" s="421"/>
      <c r="K139" s="421"/>
      <c r="L139" s="421"/>
      <c r="M139" s="421"/>
      <c r="N139" s="421"/>
      <c r="O139" s="421"/>
      <c r="P139" s="421"/>
      <c r="Q139" s="421"/>
      <c r="R139" s="421"/>
      <c r="S139" s="421"/>
      <c r="T139" s="421"/>
    </row>
    <row r="140" spans="7:20" s="370" customFormat="1" hidden="1">
      <c r="G140" s="421"/>
      <c r="H140" s="421"/>
      <c r="I140" s="421"/>
      <c r="J140" s="421"/>
      <c r="K140" s="421"/>
      <c r="L140" s="421"/>
      <c r="M140" s="421"/>
      <c r="N140" s="421"/>
      <c r="O140" s="421"/>
      <c r="P140" s="421"/>
      <c r="Q140" s="421"/>
      <c r="R140" s="421"/>
      <c r="S140" s="421"/>
      <c r="T140" s="421"/>
    </row>
    <row r="141" spans="7:20" s="370" customFormat="1" hidden="1">
      <c r="G141" s="421"/>
      <c r="H141" s="421"/>
      <c r="I141" s="421"/>
      <c r="J141" s="421"/>
      <c r="K141" s="421"/>
      <c r="L141" s="421"/>
      <c r="M141" s="421"/>
      <c r="N141" s="421"/>
      <c r="O141" s="421"/>
      <c r="P141" s="421"/>
      <c r="Q141" s="421"/>
      <c r="R141" s="421"/>
      <c r="S141" s="421"/>
      <c r="T141" s="421"/>
    </row>
    <row r="142" spans="7:20" s="370" customFormat="1" hidden="1">
      <c r="G142" s="421"/>
      <c r="H142" s="421"/>
      <c r="I142" s="421"/>
      <c r="J142" s="421"/>
      <c r="K142" s="421"/>
      <c r="L142" s="421"/>
      <c r="M142" s="421"/>
      <c r="N142" s="421"/>
      <c r="O142" s="421"/>
      <c r="P142" s="421"/>
      <c r="Q142" s="421"/>
      <c r="R142" s="421"/>
      <c r="S142" s="421"/>
      <c r="T142" s="421"/>
    </row>
    <row r="143" spans="7:20" s="370" customFormat="1" hidden="1">
      <c r="G143" s="421"/>
      <c r="H143" s="421"/>
      <c r="I143" s="421"/>
      <c r="J143" s="421"/>
      <c r="K143" s="421"/>
      <c r="L143" s="421"/>
      <c r="M143" s="421"/>
      <c r="N143" s="421"/>
      <c r="O143" s="421"/>
      <c r="P143" s="421"/>
      <c r="Q143" s="421"/>
      <c r="R143" s="421"/>
      <c r="S143" s="421"/>
      <c r="T143" s="421"/>
    </row>
    <row r="144" spans="7:20" s="370" customFormat="1" hidden="1">
      <c r="G144" s="421"/>
      <c r="H144" s="421"/>
      <c r="I144" s="421"/>
      <c r="J144" s="421"/>
      <c r="K144" s="421"/>
      <c r="L144" s="421"/>
      <c r="M144" s="421"/>
      <c r="N144" s="421"/>
      <c r="O144" s="421"/>
      <c r="P144" s="421"/>
      <c r="Q144" s="421"/>
      <c r="R144" s="421"/>
      <c r="S144" s="421"/>
      <c r="T144" s="421"/>
    </row>
    <row r="145" spans="7:20" s="370" customFormat="1" hidden="1">
      <c r="G145" s="421"/>
      <c r="H145" s="421"/>
      <c r="I145" s="421"/>
      <c r="J145" s="421"/>
      <c r="K145" s="421"/>
      <c r="L145" s="421"/>
      <c r="M145" s="421"/>
      <c r="N145" s="421"/>
      <c r="O145" s="421"/>
      <c r="P145" s="421"/>
      <c r="Q145" s="421"/>
      <c r="R145" s="421"/>
      <c r="S145" s="421"/>
      <c r="T145" s="421"/>
    </row>
    <row r="146" spans="7:20" s="370" customFormat="1" hidden="1">
      <c r="G146" s="421"/>
      <c r="H146" s="421"/>
      <c r="I146" s="421"/>
      <c r="J146" s="421"/>
      <c r="K146" s="421"/>
      <c r="L146" s="421"/>
      <c r="M146" s="421"/>
      <c r="N146" s="421"/>
      <c r="O146" s="421"/>
      <c r="P146" s="421"/>
      <c r="Q146" s="421"/>
      <c r="R146" s="421"/>
      <c r="S146" s="421"/>
      <c r="T146" s="421"/>
    </row>
    <row r="147" spans="7:20" s="370" customFormat="1" hidden="1">
      <c r="G147" s="421"/>
      <c r="H147" s="421"/>
      <c r="I147" s="421"/>
      <c r="J147" s="421"/>
      <c r="K147" s="421"/>
      <c r="L147" s="421"/>
      <c r="M147" s="421"/>
      <c r="N147" s="421"/>
      <c r="O147" s="421"/>
      <c r="P147" s="421"/>
      <c r="Q147" s="421"/>
      <c r="R147" s="421"/>
      <c r="S147" s="421"/>
      <c r="T147" s="421"/>
    </row>
    <row r="148" spans="7:20" s="370" customFormat="1" hidden="1">
      <c r="G148" s="421"/>
      <c r="H148" s="421"/>
      <c r="I148" s="421"/>
      <c r="J148" s="421"/>
      <c r="K148" s="421"/>
      <c r="L148" s="421"/>
      <c r="M148" s="421"/>
      <c r="N148" s="421"/>
      <c r="O148" s="421"/>
      <c r="P148" s="421"/>
      <c r="Q148" s="421"/>
      <c r="R148" s="421"/>
      <c r="S148" s="421"/>
      <c r="T148" s="421"/>
    </row>
    <row r="149" spans="7:20" s="370" customFormat="1" hidden="1">
      <c r="G149" s="421"/>
      <c r="H149" s="421"/>
      <c r="I149" s="421"/>
      <c r="J149" s="421"/>
      <c r="K149" s="421"/>
      <c r="L149" s="421"/>
      <c r="M149" s="421"/>
      <c r="N149" s="421"/>
      <c r="O149" s="421"/>
      <c r="P149" s="421"/>
      <c r="Q149" s="421"/>
      <c r="R149" s="421"/>
      <c r="S149" s="421"/>
      <c r="T149" s="421"/>
    </row>
    <row r="150" spans="7:20" s="370" customFormat="1" hidden="1">
      <c r="G150" s="421"/>
      <c r="H150" s="421"/>
      <c r="I150" s="421"/>
      <c r="J150" s="421"/>
      <c r="K150" s="421"/>
      <c r="L150" s="421"/>
      <c r="M150" s="421"/>
      <c r="N150" s="421"/>
      <c r="O150" s="421"/>
      <c r="P150" s="421"/>
      <c r="Q150" s="421"/>
      <c r="R150" s="421"/>
      <c r="S150" s="421"/>
      <c r="T150" s="421"/>
    </row>
    <row r="151" spans="7:20" s="370" customFormat="1" hidden="1">
      <c r="G151" s="421"/>
      <c r="H151" s="421"/>
      <c r="I151" s="421"/>
      <c r="J151" s="421"/>
      <c r="K151" s="421"/>
      <c r="L151" s="421"/>
      <c r="M151" s="421"/>
      <c r="N151" s="421"/>
      <c r="O151" s="421"/>
      <c r="P151" s="421"/>
      <c r="Q151" s="421"/>
      <c r="R151" s="421"/>
      <c r="S151" s="421"/>
      <c r="T151" s="421"/>
    </row>
    <row r="152" spans="7:20" s="370" customFormat="1" hidden="1">
      <c r="G152" s="421"/>
      <c r="H152" s="421"/>
      <c r="I152" s="421"/>
      <c r="J152" s="421"/>
      <c r="K152" s="421"/>
      <c r="L152" s="421"/>
      <c r="M152" s="421"/>
      <c r="N152" s="421"/>
      <c r="O152" s="421"/>
      <c r="P152" s="421"/>
      <c r="Q152" s="421"/>
      <c r="R152" s="421"/>
      <c r="S152" s="421"/>
      <c r="T152" s="421"/>
    </row>
    <row r="153" spans="7:20" s="370" customFormat="1" hidden="1">
      <c r="G153" s="421"/>
      <c r="H153" s="421"/>
      <c r="I153" s="421"/>
      <c r="J153" s="421"/>
      <c r="K153" s="421"/>
      <c r="L153" s="421"/>
      <c r="M153" s="421"/>
      <c r="N153" s="421"/>
      <c r="O153" s="421"/>
      <c r="P153" s="421"/>
      <c r="Q153" s="421"/>
      <c r="R153" s="421"/>
      <c r="S153" s="421"/>
      <c r="T153" s="421"/>
    </row>
    <row r="154" spans="7:20" s="370" customFormat="1" hidden="1">
      <c r="G154" s="421"/>
      <c r="H154" s="421"/>
      <c r="I154" s="421"/>
      <c r="J154" s="421"/>
      <c r="K154" s="421"/>
      <c r="L154" s="421"/>
      <c r="M154" s="421"/>
      <c r="N154" s="421"/>
      <c r="O154" s="421"/>
      <c r="P154" s="421"/>
      <c r="Q154" s="421"/>
      <c r="R154" s="421"/>
      <c r="S154" s="421"/>
      <c r="T154" s="421"/>
    </row>
    <row r="155" spans="7:20" s="370" customFormat="1" hidden="1">
      <c r="G155" s="421"/>
      <c r="H155" s="421"/>
      <c r="I155" s="421"/>
      <c r="J155" s="421"/>
      <c r="K155" s="421"/>
      <c r="L155" s="421"/>
      <c r="M155" s="421"/>
      <c r="N155" s="421"/>
      <c r="O155" s="421"/>
      <c r="P155" s="421"/>
      <c r="Q155" s="421"/>
      <c r="R155" s="421"/>
      <c r="S155" s="421"/>
      <c r="T155" s="421"/>
    </row>
    <row r="156" spans="7:20" s="370" customFormat="1" hidden="1">
      <c r="G156" s="421"/>
      <c r="H156" s="421"/>
      <c r="I156" s="421"/>
      <c r="J156" s="421"/>
      <c r="K156" s="421"/>
      <c r="L156" s="421"/>
      <c r="M156" s="421"/>
      <c r="N156" s="421"/>
      <c r="O156" s="421"/>
      <c r="P156" s="421"/>
      <c r="Q156" s="421"/>
      <c r="R156" s="421"/>
      <c r="S156" s="421"/>
      <c r="T156" s="421"/>
    </row>
    <row r="157" spans="7:20" s="370" customFormat="1" hidden="1">
      <c r="G157" s="421"/>
      <c r="H157" s="421"/>
      <c r="I157" s="421"/>
      <c r="J157" s="421"/>
      <c r="K157" s="421"/>
      <c r="L157" s="421"/>
      <c r="M157" s="421"/>
      <c r="N157" s="421"/>
      <c r="O157" s="421"/>
      <c r="P157" s="421"/>
      <c r="Q157" s="421"/>
      <c r="R157" s="421"/>
      <c r="S157" s="421"/>
      <c r="T157" s="421"/>
    </row>
    <row r="158" spans="7:20" s="370" customFormat="1" hidden="1">
      <c r="G158" s="421"/>
      <c r="H158" s="421"/>
      <c r="I158" s="421"/>
      <c r="J158" s="421"/>
      <c r="K158" s="421"/>
      <c r="L158" s="421"/>
      <c r="M158" s="421"/>
      <c r="N158" s="421"/>
      <c r="O158" s="421"/>
      <c r="P158" s="421"/>
      <c r="Q158" s="421"/>
      <c r="R158" s="421"/>
      <c r="S158" s="421"/>
      <c r="T158" s="421"/>
    </row>
    <row r="159" spans="7:20" s="370" customFormat="1" hidden="1">
      <c r="G159" s="421"/>
      <c r="H159" s="421"/>
      <c r="I159" s="421"/>
      <c r="J159" s="421"/>
      <c r="K159" s="421"/>
      <c r="L159" s="421"/>
      <c r="M159" s="421"/>
      <c r="N159" s="421"/>
      <c r="O159" s="421"/>
      <c r="P159" s="421"/>
      <c r="Q159" s="421"/>
      <c r="R159" s="421"/>
      <c r="S159" s="421"/>
      <c r="T159" s="421"/>
    </row>
    <row r="160" spans="7:20" s="370" customFormat="1" hidden="1">
      <c r="G160" s="421"/>
      <c r="H160" s="421"/>
      <c r="I160" s="421"/>
      <c r="J160" s="421"/>
      <c r="K160" s="421"/>
      <c r="L160" s="421"/>
      <c r="M160" s="421"/>
      <c r="N160" s="421"/>
      <c r="O160" s="421"/>
      <c r="P160" s="421"/>
      <c r="Q160" s="421"/>
      <c r="R160" s="421"/>
      <c r="S160" s="421"/>
      <c r="T160" s="421"/>
    </row>
    <row r="161" spans="7:20" s="370" customFormat="1" hidden="1">
      <c r="G161" s="421"/>
      <c r="H161" s="421"/>
      <c r="I161" s="421"/>
      <c r="J161" s="421"/>
      <c r="K161" s="421"/>
      <c r="L161" s="421"/>
      <c r="M161" s="421"/>
      <c r="N161" s="421"/>
      <c r="O161" s="421"/>
      <c r="P161" s="421"/>
      <c r="Q161" s="421"/>
      <c r="R161" s="421"/>
      <c r="S161" s="421"/>
      <c r="T161" s="421"/>
    </row>
    <row r="162" spans="7:20" s="370" customFormat="1" hidden="1">
      <c r="G162" s="421"/>
      <c r="H162" s="421"/>
      <c r="I162" s="421"/>
      <c r="J162" s="421"/>
      <c r="K162" s="421"/>
      <c r="L162" s="421"/>
      <c r="M162" s="421"/>
      <c r="N162" s="421"/>
      <c r="O162" s="421"/>
      <c r="P162" s="421"/>
      <c r="Q162" s="421"/>
      <c r="R162" s="421"/>
      <c r="S162" s="421"/>
      <c r="T162" s="421"/>
    </row>
    <row r="163" spans="7:20" s="370" customFormat="1" hidden="1">
      <c r="G163" s="421"/>
      <c r="H163" s="421"/>
      <c r="I163" s="421"/>
      <c r="J163" s="421"/>
      <c r="K163" s="421"/>
      <c r="L163" s="421"/>
      <c r="M163" s="421"/>
      <c r="N163" s="421"/>
      <c r="O163" s="421"/>
      <c r="P163" s="421"/>
      <c r="Q163" s="421"/>
      <c r="R163" s="421"/>
      <c r="S163" s="421"/>
      <c r="T163" s="421"/>
    </row>
    <row r="164" spans="7:20" s="370" customFormat="1" hidden="1">
      <c r="G164" s="421"/>
      <c r="H164" s="421"/>
      <c r="I164" s="421"/>
      <c r="J164" s="421"/>
      <c r="K164" s="421"/>
      <c r="L164" s="421"/>
      <c r="M164" s="421"/>
      <c r="N164" s="421"/>
      <c r="O164" s="421"/>
      <c r="P164" s="421"/>
      <c r="Q164" s="421"/>
      <c r="R164" s="421"/>
      <c r="S164" s="421"/>
      <c r="T164" s="421"/>
    </row>
    <row r="165" spans="7:20" s="370" customFormat="1" hidden="1">
      <c r="G165" s="421"/>
      <c r="H165" s="421"/>
      <c r="I165" s="421"/>
      <c r="J165" s="421"/>
      <c r="K165" s="421"/>
      <c r="L165" s="421"/>
      <c r="M165" s="421"/>
      <c r="N165" s="421"/>
      <c r="O165" s="421"/>
      <c r="P165" s="421"/>
      <c r="Q165" s="421"/>
      <c r="R165" s="421"/>
      <c r="S165" s="421"/>
      <c r="T165" s="421"/>
    </row>
    <row r="166" spans="7:20" s="370" customFormat="1" hidden="1">
      <c r="G166" s="421"/>
      <c r="H166" s="421"/>
      <c r="I166" s="421"/>
      <c r="J166" s="421"/>
      <c r="K166" s="421"/>
      <c r="L166" s="421"/>
      <c r="M166" s="421"/>
      <c r="N166" s="421"/>
      <c r="O166" s="421"/>
      <c r="P166" s="421"/>
      <c r="Q166" s="421"/>
      <c r="R166" s="421"/>
      <c r="S166" s="421"/>
      <c r="T166" s="421"/>
    </row>
    <row r="167" spans="7:20" s="370" customFormat="1" hidden="1">
      <c r="G167" s="421"/>
      <c r="H167" s="421"/>
      <c r="I167" s="421"/>
      <c r="J167" s="421"/>
      <c r="K167" s="421"/>
      <c r="L167" s="421"/>
      <c r="M167" s="421"/>
      <c r="N167" s="421"/>
      <c r="O167" s="421"/>
      <c r="P167" s="421"/>
      <c r="Q167" s="421"/>
      <c r="R167" s="421"/>
      <c r="S167" s="421"/>
      <c r="T167" s="421"/>
    </row>
    <row r="168" spans="7:20" s="370" customFormat="1" hidden="1">
      <c r="G168" s="421"/>
      <c r="H168" s="421"/>
      <c r="I168" s="421"/>
      <c r="J168" s="421"/>
      <c r="K168" s="421"/>
      <c r="L168" s="421"/>
      <c r="M168" s="421"/>
      <c r="N168" s="421"/>
      <c r="O168" s="421"/>
      <c r="P168" s="421"/>
      <c r="Q168" s="421"/>
      <c r="R168" s="421"/>
      <c r="S168" s="421"/>
      <c r="T168" s="421"/>
    </row>
    <row r="169" spans="7:20" s="370" customFormat="1" hidden="1">
      <c r="G169" s="421"/>
      <c r="H169" s="421"/>
      <c r="I169" s="421"/>
      <c r="J169" s="421"/>
      <c r="K169" s="421"/>
      <c r="L169" s="421"/>
      <c r="M169" s="421"/>
      <c r="N169" s="421"/>
      <c r="O169" s="421"/>
      <c r="P169" s="421"/>
      <c r="Q169" s="421"/>
      <c r="R169" s="421"/>
      <c r="S169" s="421"/>
      <c r="T169" s="421"/>
    </row>
    <row r="170" spans="7:20" s="370" customFormat="1" hidden="1">
      <c r="G170" s="421"/>
      <c r="H170" s="421"/>
      <c r="I170" s="421"/>
      <c r="J170" s="421"/>
      <c r="K170" s="421"/>
      <c r="L170" s="421"/>
      <c r="M170" s="421"/>
      <c r="N170" s="421"/>
      <c r="O170" s="421"/>
      <c r="P170" s="421"/>
      <c r="Q170" s="421"/>
      <c r="R170" s="421"/>
      <c r="S170" s="421"/>
      <c r="T170" s="421"/>
    </row>
    <row r="171" spans="7:20" s="370" customFormat="1" hidden="1">
      <c r="G171" s="421"/>
      <c r="H171" s="421"/>
      <c r="I171" s="421"/>
      <c r="J171" s="421"/>
      <c r="K171" s="421"/>
      <c r="L171" s="421"/>
      <c r="M171" s="421"/>
      <c r="N171" s="421"/>
      <c r="O171" s="421"/>
      <c r="P171" s="421"/>
      <c r="Q171" s="421"/>
      <c r="R171" s="421"/>
      <c r="S171" s="421"/>
      <c r="T171" s="421"/>
    </row>
    <row r="172" spans="7:20" s="370" customFormat="1" hidden="1">
      <c r="G172" s="421"/>
      <c r="H172" s="421"/>
      <c r="I172" s="421"/>
      <c r="J172" s="421"/>
      <c r="K172" s="421"/>
      <c r="L172" s="421"/>
      <c r="M172" s="421"/>
      <c r="N172" s="421"/>
      <c r="O172" s="421"/>
      <c r="P172" s="421"/>
      <c r="Q172" s="421"/>
      <c r="R172" s="421"/>
      <c r="S172" s="421"/>
      <c r="T172" s="421"/>
    </row>
    <row r="173" spans="7:20" s="370" customFormat="1" hidden="1">
      <c r="G173" s="421"/>
      <c r="H173" s="421"/>
      <c r="I173" s="421"/>
      <c r="J173" s="421"/>
      <c r="K173" s="421"/>
      <c r="L173" s="421"/>
      <c r="M173" s="421"/>
      <c r="N173" s="421"/>
      <c r="O173" s="421"/>
      <c r="P173" s="421"/>
      <c r="Q173" s="421"/>
      <c r="R173" s="421"/>
      <c r="S173" s="421"/>
      <c r="T173" s="421"/>
    </row>
    <row r="174" spans="7:20" s="370" customFormat="1" hidden="1">
      <c r="G174" s="421"/>
      <c r="H174" s="421"/>
      <c r="I174" s="421"/>
      <c r="J174" s="421"/>
      <c r="K174" s="421"/>
      <c r="L174" s="421"/>
      <c r="M174" s="421"/>
      <c r="N174" s="421"/>
      <c r="O174" s="421"/>
      <c r="P174" s="421"/>
      <c r="Q174" s="421"/>
      <c r="R174" s="421"/>
      <c r="S174" s="421"/>
      <c r="T174" s="421"/>
    </row>
    <row r="175" spans="7:20" s="370" customFormat="1" hidden="1">
      <c r="G175" s="421"/>
      <c r="H175" s="421"/>
      <c r="I175" s="421"/>
      <c r="J175" s="421"/>
      <c r="K175" s="421"/>
      <c r="L175" s="421"/>
      <c r="M175" s="421"/>
      <c r="N175" s="421"/>
      <c r="O175" s="421"/>
      <c r="P175" s="421"/>
      <c r="Q175" s="421"/>
      <c r="R175" s="421"/>
      <c r="S175" s="421"/>
      <c r="T175" s="421"/>
    </row>
    <row r="176" spans="7:20" s="370" customFormat="1" hidden="1">
      <c r="G176" s="421"/>
      <c r="H176" s="421"/>
      <c r="I176" s="421"/>
      <c r="J176" s="421"/>
      <c r="K176" s="421"/>
      <c r="L176" s="421"/>
      <c r="M176" s="421"/>
      <c r="N176" s="421"/>
      <c r="O176" s="421"/>
      <c r="P176" s="421"/>
      <c r="Q176" s="421"/>
      <c r="R176" s="421"/>
      <c r="S176" s="421"/>
      <c r="T176" s="421"/>
    </row>
    <row r="177" spans="7:20" s="370" customFormat="1" hidden="1">
      <c r="G177" s="421"/>
      <c r="H177" s="421"/>
      <c r="I177" s="421"/>
      <c r="J177" s="421"/>
      <c r="K177" s="421"/>
      <c r="L177" s="421"/>
      <c r="M177" s="421"/>
      <c r="N177" s="421"/>
      <c r="O177" s="421"/>
      <c r="P177" s="421"/>
      <c r="Q177" s="421"/>
      <c r="R177" s="421"/>
      <c r="S177" s="421"/>
      <c r="T177" s="421"/>
    </row>
    <row r="178" spans="7:20" s="370" customFormat="1" hidden="1">
      <c r="G178" s="421"/>
      <c r="H178" s="421"/>
      <c r="I178" s="421"/>
      <c r="J178" s="421"/>
      <c r="K178" s="421"/>
      <c r="L178" s="421"/>
      <c r="M178" s="421"/>
      <c r="N178" s="421"/>
      <c r="O178" s="421"/>
      <c r="P178" s="421"/>
      <c r="Q178" s="421"/>
      <c r="R178" s="421"/>
      <c r="S178" s="421"/>
      <c r="T178" s="421"/>
    </row>
    <row r="179" spans="7:20" s="370" customFormat="1" hidden="1">
      <c r="G179" s="421"/>
      <c r="H179" s="421"/>
      <c r="I179" s="421"/>
      <c r="J179" s="421"/>
      <c r="K179" s="421"/>
      <c r="L179" s="421"/>
      <c r="M179" s="421"/>
      <c r="N179" s="421"/>
      <c r="O179" s="421"/>
      <c r="P179" s="421"/>
      <c r="Q179" s="421"/>
      <c r="R179" s="421"/>
      <c r="S179" s="421"/>
      <c r="T179" s="421"/>
    </row>
    <row r="180" spans="7:20" s="370" customFormat="1" hidden="1">
      <c r="G180" s="421"/>
      <c r="H180" s="421"/>
      <c r="I180" s="421"/>
      <c r="J180" s="421"/>
      <c r="K180" s="421"/>
      <c r="L180" s="421"/>
      <c r="M180" s="421"/>
      <c r="N180" s="421"/>
      <c r="O180" s="421"/>
      <c r="P180" s="421"/>
      <c r="Q180" s="421"/>
      <c r="R180" s="421"/>
      <c r="S180" s="421"/>
      <c r="T180" s="421"/>
    </row>
    <row r="181" spans="7:20" s="370" customFormat="1" hidden="1">
      <c r="G181" s="421"/>
      <c r="H181" s="421"/>
      <c r="I181" s="421"/>
      <c r="J181" s="421"/>
      <c r="K181" s="421"/>
      <c r="L181" s="421"/>
      <c r="M181" s="421"/>
      <c r="N181" s="421"/>
      <c r="O181" s="421"/>
      <c r="P181" s="421"/>
      <c r="Q181" s="421"/>
      <c r="R181" s="421"/>
      <c r="S181" s="421"/>
      <c r="T181" s="421"/>
    </row>
    <row r="182" spans="7:20" s="370" customFormat="1" hidden="1">
      <c r="G182" s="421"/>
      <c r="H182" s="421"/>
      <c r="I182" s="421"/>
      <c r="J182" s="421"/>
      <c r="K182" s="421"/>
      <c r="L182" s="421"/>
      <c r="M182" s="421"/>
      <c r="N182" s="421"/>
      <c r="O182" s="421"/>
      <c r="P182" s="421"/>
      <c r="Q182" s="421"/>
      <c r="R182" s="421"/>
      <c r="S182" s="421"/>
      <c r="T182" s="421"/>
    </row>
    <row r="183" spans="7:20" s="370" customFormat="1" hidden="1">
      <c r="G183" s="421"/>
      <c r="H183" s="421"/>
      <c r="I183" s="421"/>
      <c r="J183" s="421"/>
      <c r="K183" s="421"/>
      <c r="L183" s="421"/>
      <c r="M183" s="421"/>
      <c r="N183" s="421"/>
      <c r="O183" s="421"/>
      <c r="P183" s="421"/>
      <c r="Q183" s="421"/>
      <c r="R183" s="421"/>
      <c r="S183" s="421"/>
      <c r="T183" s="421"/>
    </row>
    <row r="184" spans="7:20" s="370" customFormat="1" hidden="1">
      <c r="G184" s="421"/>
      <c r="H184" s="421"/>
      <c r="I184" s="421"/>
      <c r="J184" s="421"/>
      <c r="K184" s="421"/>
      <c r="L184" s="421"/>
      <c r="M184" s="421"/>
      <c r="N184" s="421"/>
      <c r="O184" s="421"/>
      <c r="P184" s="421"/>
      <c r="Q184" s="421"/>
      <c r="R184" s="421"/>
      <c r="S184" s="421"/>
      <c r="T184" s="421"/>
    </row>
    <row r="185" spans="7:20" s="370" customFormat="1" hidden="1">
      <c r="G185" s="421"/>
      <c r="H185" s="421"/>
      <c r="I185" s="421"/>
      <c r="J185" s="421"/>
      <c r="K185" s="421"/>
      <c r="L185" s="421"/>
      <c r="M185" s="421"/>
      <c r="N185" s="421"/>
      <c r="O185" s="421"/>
      <c r="P185" s="421"/>
      <c r="Q185" s="421"/>
      <c r="R185" s="421"/>
      <c r="S185" s="421"/>
      <c r="T185" s="421"/>
    </row>
    <row r="186" spans="7:20" s="370" customFormat="1" hidden="1">
      <c r="G186" s="421"/>
      <c r="H186" s="421"/>
      <c r="I186" s="421"/>
      <c r="J186" s="421"/>
      <c r="K186" s="421"/>
      <c r="L186" s="421"/>
      <c r="M186" s="421"/>
      <c r="N186" s="421"/>
      <c r="O186" s="421"/>
      <c r="P186" s="421"/>
      <c r="Q186" s="421"/>
      <c r="R186" s="421"/>
      <c r="S186" s="421"/>
      <c r="T186" s="421"/>
    </row>
    <row r="187" spans="7:20" s="370" customFormat="1" hidden="1">
      <c r="G187" s="421"/>
      <c r="H187" s="421"/>
      <c r="I187" s="421"/>
      <c r="J187" s="421"/>
      <c r="K187" s="421"/>
      <c r="L187" s="421"/>
      <c r="M187" s="421"/>
      <c r="N187" s="421"/>
      <c r="O187" s="421"/>
      <c r="P187" s="421"/>
      <c r="Q187" s="421"/>
      <c r="R187" s="421"/>
      <c r="S187" s="421"/>
      <c r="T187" s="421"/>
    </row>
    <row r="188" spans="7:20" s="370" customFormat="1" hidden="1">
      <c r="G188" s="421"/>
      <c r="H188" s="421"/>
      <c r="I188" s="421"/>
      <c r="J188" s="421"/>
      <c r="K188" s="421"/>
      <c r="L188" s="421"/>
      <c r="M188" s="421"/>
      <c r="N188" s="421"/>
      <c r="O188" s="421"/>
      <c r="P188" s="421"/>
      <c r="Q188" s="421"/>
      <c r="R188" s="421"/>
      <c r="S188" s="421"/>
      <c r="T188" s="421"/>
    </row>
    <row r="189" spans="7:20" s="370" customFormat="1" hidden="1">
      <c r="G189" s="421"/>
      <c r="H189" s="421"/>
      <c r="I189" s="421"/>
      <c r="J189" s="421"/>
      <c r="K189" s="421"/>
      <c r="L189" s="421"/>
      <c r="M189" s="421"/>
      <c r="N189" s="421"/>
      <c r="O189" s="421"/>
      <c r="P189" s="421"/>
      <c r="Q189" s="421"/>
      <c r="R189" s="421"/>
      <c r="S189" s="421"/>
      <c r="T189" s="421"/>
    </row>
    <row r="190" spans="7:20" s="370" customFormat="1" hidden="1">
      <c r="G190" s="421"/>
      <c r="H190" s="421"/>
      <c r="I190" s="421"/>
      <c r="J190" s="421"/>
      <c r="K190" s="421"/>
      <c r="L190" s="421"/>
      <c r="M190" s="421"/>
      <c r="N190" s="421"/>
      <c r="O190" s="421"/>
      <c r="P190" s="421"/>
      <c r="Q190" s="421"/>
      <c r="R190" s="421"/>
      <c r="S190" s="421"/>
      <c r="T190" s="421"/>
    </row>
    <row r="191" spans="7:20" s="370" customFormat="1" hidden="1">
      <c r="G191" s="421"/>
      <c r="H191" s="421"/>
      <c r="I191" s="421"/>
      <c r="J191" s="421"/>
      <c r="K191" s="421"/>
      <c r="L191" s="421"/>
      <c r="M191" s="421"/>
      <c r="N191" s="421"/>
      <c r="O191" s="421"/>
      <c r="P191" s="421"/>
      <c r="Q191" s="421"/>
      <c r="R191" s="421"/>
      <c r="S191" s="421"/>
      <c r="T191" s="421"/>
    </row>
    <row r="192" spans="7:20" s="370" customFormat="1" hidden="1">
      <c r="G192" s="421"/>
      <c r="H192" s="421"/>
      <c r="I192" s="421"/>
      <c r="J192" s="421"/>
      <c r="K192" s="421"/>
      <c r="L192" s="421"/>
      <c r="M192" s="421"/>
      <c r="N192" s="421"/>
      <c r="O192" s="421"/>
      <c r="P192" s="421"/>
      <c r="Q192" s="421"/>
      <c r="R192" s="421"/>
      <c r="S192" s="421"/>
      <c r="T192" s="421"/>
    </row>
    <row r="193" spans="7:20" s="370" customFormat="1" hidden="1">
      <c r="G193" s="421"/>
      <c r="H193" s="421"/>
      <c r="I193" s="421"/>
      <c r="J193" s="421"/>
      <c r="K193" s="421"/>
      <c r="L193" s="421"/>
      <c r="M193" s="421"/>
      <c r="N193" s="421"/>
      <c r="O193" s="421"/>
      <c r="P193" s="421"/>
      <c r="Q193" s="421"/>
      <c r="R193" s="421"/>
      <c r="S193" s="421"/>
      <c r="T193" s="421"/>
    </row>
    <row r="194" spans="7:20" s="370" customFormat="1" hidden="1">
      <c r="G194" s="421"/>
      <c r="H194" s="421"/>
      <c r="I194" s="421"/>
      <c r="J194" s="421"/>
      <c r="K194" s="421"/>
      <c r="L194" s="421"/>
      <c r="M194" s="421"/>
      <c r="N194" s="421"/>
      <c r="O194" s="421"/>
      <c r="P194" s="421"/>
      <c r="Q194" s="421"/>
      <c r="R194" s="421"/>
      <c r="S194" s="421"/>
      <c r="T194" s="421"/>
    </row>
    <row r="195" spans="7:20" s="370" customFormat="1" hidden="1">
      <c r="G195" s="421"/>
      <c r="H195" s="421"/>
      <c r="I195" s="421"/>
      <c r="J195" s="421"/>
      <c r="K195" s="421"/>
      <c r="L195" s="421"/>
      <c r="M195" s="421"/>
      <c r="N195" s="421"/>
      <c r="O195" s="421"/>
      <c r="P195" s="421"/>
      <c r="Q195" s="421"/>
      <c r="R195" s="421"/>
      <c r="S195" s="421"/>
      <c r="T195" s="421"/>
    </row>
    <row r="196" spans="7:20" s="370" customFormat="1" hidden="1">
      <c r="G196" s="421"/>
      <c r="H196" s="421"/>
      <c r="I196" s="421"/>
      <c r="J196" s="421"/>
      <c r="K196" s="421"/>
      <c r="L196" s="421"/>
      <c r="M196" s="421"/>
      <c r="N196" s="421"/>
      <c r="O196" s="421"/>
      <c r="P196" s="421"/>
      <c r="Q196" s="421"/>
      <c r="R196" s="421"/>
      <c r="S196" s="421"/>
      <c r="T196" s="421"/>
    </row>
    <row r="197" spans="7:20" s="370" customFormat="1" hidden="1">
      <c r="G197" s="421"/>
      <c r="H197" s="421"/>
      <c r="I197" s="421"/>
      <c r="J197" s="421"/>
      <c r="K197" s="421"/>
      <c r="L197" s="421"/>
      <c r="M197" s="421"/>
      <c r="N197" s="421"/>
      <c r="O197" s="421"/>
      <c r="P197" s="421"/>
      <c r="Q197" s="421"/>
      <c r="R197" s="421"/>
      <c r="S197" s="421"/>
      <c r="T197" s="421"/>
    </row>
    <row r="198" spans="7:20" s="370" customFormat="1" hidden="1">
      <c r="G198" s="421"/>
      <c r="H198" s="421"/>
      <c r="I198" s="421"/>
      <c r="J198" s="421"/>
      <c r="K198" s="421"/>
      <c r="L198" s="421"/>
      <c r="M198" s="421"/>
      <c r="N198" s="421"/>
      <c r="O198" s="421"/>
      <c r="P198" s="421"/>
      <c r="Q198" s="421"/>
      <c r="R198" s="421"/>
      <c r="S198" s="421"/>
      <c r="T198" s="421"/>
    </row>
    <row r="199" spans="7:20" s="370" customFormat="1" hidden="1">
      <c r="G199" s="421"/>
      <c r="H199" s="421"/>
      <c r="I199" s="421"/>
      <c r="J199" s="421"/>
      <c r="K199" s="421"/>
      <c r="L199" s="421"/>
      <c r="M199" s="421"/>
      <c r="N199" s="421"/>
      <c r="O199" s="421"/>
      <c r="P199" s="421"/>
      <c r="Q199" s="421"/>
      <c r="R199" s="421"/>
      <c r="S199" s="421"/>
      <c r="T199" s="421"/>
    </row>
    <row r="200" spans="7:20" s="370" customFormat="1" hidden="1">
      <c r="G200" s="421"/>
      <c r="H200" s="421"/>
      <c r="I200" s="421"/>
      <c r="J200" s="421"/>
      <c r="K200" s="421"/>
      <c r="L200" s="421"/>
      <c r="M200" s="421"/>
      <c r="N200" s="421"/>
      <c r="O200" s="421"/>
      <c r="P200" s="421"/>
      <c r="Q200" s="421"/>
      <c r="R200" s="421"/>
      <c r="S200" s="421"/>
      <c r="T200" s="421"/>
    </row>
    <row r="201" spans="7:20" s="370" customFormat="1" hidden="1">
      <c r="G201" s="421"/>
      <c r="H201" s="421"/>
      <c r="I201" s="421"/>
      <c r="J201" s="421"/>
      <c r="K201" s="421"/>
      <c r="L201" s="421"/>
      <c r="M201" s="421"/>
      <c r="N201" s="421"/>
      <c r="O201" s="421"/>
      <c r="P201" s="421"/>
      <c r="Q201" s="421"/>
      <c r="R201" s="421"/>
      <c r="S201" s="421"/>
      <c r="T201" s="421"/>
    </row>
    <row r="202" spans="7:20" s="370" customFormat="1" hidden="1">
      <c r="G202" s="421"/>
      <c r="H202" s="421"/>
      <c r="I202" s="421"/>
      <c r="J202" s="421"/>
      <c r="K202" s="421"/>
      <c r="L202" s="421"/>
      <c r="M202" s="421"/>
      <c r="N202" s="421"/>
      <c r="O202" s="421"/>
      <c r="P202" s="421"/>
      <c r="Q202" s="421"/>
      <c r="R202" s="421"/>
      <c r="S202" s="421"/>
      <c r="T202" s="421"/>
    </row>
    <row r="203" spans="7:20" s="370" customFormat="1" hidden="1">
      <c r="G203" s="421"/>
      <c r="H203" s="421"/>
      <c r="I203" s="421"/>
      <c r="J203" s="421"/>
      <c r="K203" s="421"/>
      <c r="L203" s="421"/>
      <c r="M203" s="421"/>
      <c r="N203" s="421"/>
      <c r="O203" s="421"/>
      <c r="P203" s="421"/>
      <c r="Q203" s="421"/>
      <c r="R203" s="421"/>
      <c r="S203" s="421"/>
      <c r="T203" s="421"/>
    </row>
    <row r="204" spans="7:20" s="370" customFormat="1" hidden="1">
      <c r="G204" s="421"/>
      <c r="H204" s="421"/>
      <c r="I204" s="421"/>
      <c r="J204" s="421"/>
      <c r="K204" s="421"/>
      <c r="L204" s="421"/>
      <c r="M204" s="421"/>
      <c r="N204" s="421"/>
      <c r="O204" s="421"/>
      <c r="P204" s="421"/>
      <c r="Q204" s="421"/>
      <c r="R204" s="421"/>
      <c r="S204" s="421"/>
      <c r="T204" s="421"/>
    </row>
    <row r="205" spans="7:20" s="370" customFormat="1" hidden="1">
      <c r="G205" s="421"/>
      <c r="H205" s="421"/>
      <c r="I205" s="421"/>
      <c r="J205" s="421"/>
      <c r="K205" s="421"/>
      <c r="L205" s="421"/>
      <c r="M205" s="421"/>
      <c r="N205" s="421"/>
      <c r="O205" s="421"/>
      <c r="P205" s="421"/>
      <c r="Q205" s="421"/>
      <c r="R205" s="421"/>
      <c r="S205" s="421"/>
      <c r="T205" s="421"/>
    </row>
    <row r="206" spans="7:20" s="370" customFormat="1" hidden="1">
      <c r="G206" s="421"/>
      <c r="H206" s="421"/>
      <c r="I206" s="421"/>
      <c r="J206" s="421"/>
      <c r="K206" s="421"/>
      <c r="L206" s="421"/>
      <c r="M206" s="421"/>
      <c r="N206" s="421"/>
      <c r="O206" s="421"/>
      <c r="P206" s="421"/>
      <c r="Q206" s="421"/>
      <c r="R206" s="421"/>
      <c r="S206" s="421"/>
      <c r="T206" s="421"/>
    </row>
    <row r="207" spans="7:20" s="370" customFormat="1" hidden="1">
      <c r="G207" s="421"/>
      <c r="H207" s="421"/>
      <c r="I207" s="421"/>
      <c r="J207" s="421"/>
      <c r="K207" s="421"/>
      <c r="L207" s="421"/>
      <c r="M207" s="421"/>
      <c r="N207" s="421"/>
      <c r="O207" s="421"/>
      <c r="P207" s="421"/>
      <c r="Q207" s="421"/>
      <c r="R207" s="421"/>
      <c r="S207" s="421"/>
      <c r="T207" s="421"/>
    </row>
    <row r="208" spans="7:20" s="370" customFormat="1" hidden="1">
      <c r="G208" s="421"/>
      <c r="H208" s="421"/>
      <c r="I208" s="421"/>
      <c r="J208" s="421"/>
      <c r="K208" s="421"/>
      <c r="L208" s="421"/>
      <c r="M208" s="421"/>
      <c r="N208" s="421"/>
      <c r="O208" s="421"/>
      <c r="P208" s="421"/>
      <c r="Q208" s="421"/>
      <c r="R208" s="421"/>
      <c r="S208" s="421"/>
      <c r="T208" s="421"/>
    </row>
    <row r="209" spans="7:20" s="370" customFormat="1" hidden="1">
      <c r="G209" s="421"/>
      <c r="H209" s="421"/>
      <c r="I209" s="421"/>
      <c r="J209" s="421"/>
      <c r="K209" s="421"/>
      <c r="L209" s="421"/>
      <c r="M209" s="421"/>
      <c r="N209" s="421"/>
      <c r="O209" s="421"/>
      <c r="P209" s="421"/>
      <c r="Q209" s="421"/>
      <c r="R209" s="421"/>
      <c r="S209" s="421"/>
      <c r="T209" s="421"/>
    </row>
    <row r="210" spans="7:20" s="370" customFormat="1" hidden="1">
      <c r="G210" s="421"/>
      <c r="H210" s="421"/>
      <c r="I210" s="421"/>
      <c r="J210" s="421"/>
      <c r="K210" s="421"/>
      <c r="L210" s="421"/>
      <c r="M210" s="421"/>
      <c r="N210" s="421"/>
      <c r="O210" s="421"/>
      <c r="P210" s="421"/>
      <c r="Q210" s="421"/>
      <c r="R210" s="421"/>
      <c r="S210" s="421"/>
      <c r="T210" s="421"/>
    </row>
    <row r="211" spans="7:20" s="370" customFormat="1" hidden="1">
      <c r="G211" s="421"/>
      <c r="H211" s="421"/>
      <c r="I211" s="421"/>
      <c r="J211" s="421"/>
      <c r="K211" s="421"/>
      <c r="L211" s="421"/>
      <c r="M211" s="421"/>
      <c r="N211" s="421"/>
      <c r="O211" s="421"/>
      <c r="P211" s="421"/>
      <c r="Q211" s="421"/>
      <c r="R211" s="421"/>
      <c r="S211" s="421"/>
      <c r="T211" s="421"/>
    </row>
    <row r="212" spans="7:20" s="370" customFormat="1" hidden="1">
      <c r="G212" s="421"/>
      <c r="H212" s="421"/>
      <c r="I212" s="421"/>
      <c r="J212" s="421"/>
      <c r="K212" s="421"/>
      <c r="L212" s="421"/>
      <c r="M212" s="421"/>
      <c r="N212" s="421"/>
      <c r="O212" s="421"/>
      <c r="P212" s="421"/>
      <c r="Q212" s="421"/>
      <c r="R212" s="421"/>
      <c r="S212" s="421"/>
      <c r="T212" s="421"/>
    </row>
    <row r="213" spans="7:20" s="370" customFormat="1" hidden="1">
      <c r="G213" s="421"/>
      <c r="H213" s="421"/>
      <c r="I213" s="421"/>
      <c r="J213" s="421"/>
      <c r="K213" s="421"/>
      <c r="L213" s="421"/>
      <c r="M213" s="421"/>
      <c r="N213" s="421"/>
      <c r="O213" s="421"/>
      <c r="P213" s="421"/>
      <c r="Q213" s="421"/>
      <c r="R213" s="421"/>
      <c r="S213" s="421"/>
      <c r="T213" s="421"/>
    </row>
    <row r="214" spans="7:20" s="370" customFormat="1" hidden="1">
      <c r="G214" s="421"/>
      <c r="H214" s="421"/>
      <c r="I214" s="421"/>
      <c r="J214" s="421"/>
      <c r="K214" s="421"/>
      <c r="L214" s="421"/>
      <c r="M214" s="421"/>
      <c r="N214" s="421"/>
      <c r="O214" s="421"/>
      <c r="P214" s="421"/>
      <c r="Q214" s="421"/>
      <c r="R214" s="421"/>
      <c r="S214" s="421"/>
      <c r="T214" s="421"/>
    </row>
    <row r="215" spans="7:20" s="370" customFormat="1" hidden="1">
      <c r="G215" s="421"/>
      <c r="H215" s="421"/>
      <c r="I215" s="421"/>
      <c r="J215" s="421"/>
      <c r="K215" s="421"/>
      <c r="L215" s="421"/>
      <c r="M215" s="421"/>
      <c r="N215" s="421"/>
      <c r="O215" s="421"/>
      <c r="P215" s="421"/>
      <c r="Q215" s="421"/>
      <c r="R215" s="421"/>
      <c r="S215" s="421"/>
      <c r="T215" s="421"/>
    </row>
    <row r="216" spans="7:20" s="370" customFormat="1" hidden="1">
      <c r="G216" s="421"/>
      <c r="H216" s="421"/>
      <c r="I216" s="421"/>
      <c r="J216" s="421"/>
      <c r="K216" s="421"/>
      <c r="L216" s="421"/>
      <c r="M216" s="421"/>
      <c r="N216" s="421"/>
      <c r="O216" s="421"/>
      <c r="P216" s="421"/>
      <c r="Q216" s="421"/>
      <c r="R216" s="421"/>
      <c r="S216" s="421"/>
      <c r="T216" s="421"/>
    </row>
    <row r="217" spans="7:20" s="370" customFormat="1" hidden="1">
      <c r="G217" s="421"/>
      <c r="H217" s="421"/>
      <c r="I217" s="421"/>
      <c r="J217" s="421"/>
      <c r="K217" s="421"/>
      <c r="L217" s="421"/>
      <c r="M217" s="421"/>
      <c r="N217" s="421"/>
      <c r="O217" s="421"/>
      <c r="P217" s="421"/>
      <c r="Q217" s="421"/>
      <c r="R217" s="421"/>
      <c r="S217" s="421"/>
      <c r="T217" s="421"/>
    </row>
    <row r="218" spans="7:20" s="370" customFormat="1" hidden="1">
      <c r="G218" s="421"/>
      <c r="H218" s="421"/>
      <c r="I218" s="421"/>
      <c r="J218" s="421"/>
      <c r="K218" s="421"/>
      <c r="L218" s="421"/>
      <c r="M218" s="421"/>
      <c r="N218" s="421"/>
      <c r="O218" s="421"/>
      <c r="P218" s="421"/>
      <c r="Q218" s="421"/>
      <c r="R218" s="421"/>
      <c r="S218" s="421"/>
      <c r="T218" s="421"/>
    </row>
    <row r="219" spans="7:20" s="370" customFormat="1" hidden="1">
      <c r="G219" s="421"/>
      <c r="H219" s="421"/>
      <c r="I219" s="421"/>
      <c r="J219" s="421"/>
      <c r="K219" s="421"/>
      <c r="L219" s="421"/>
      <c r="M219" s="421"/>
      <c r="N219" s="421"/>
      <c r="O219" s="421"/>
      <c r="P219" s="421"/>
      <c r="Q219" s="421"/>
      <c r="R219" s="421"/>
      <c r="S219" s="421"/>
      <c r="T219" s="421"/>
    </row>
    <row r="220" spans="7:20" s="370" customFormat="1" hidden="1">
      <c r="G220" s="421"/>
      <c r="H220" s="421"/>
      <c r="I220" s="421"/>
      <c r="J220" s="421"/>
      <c r="K220" s="421"/>
      <c r="L220" s="421"/>
      <c r="M220" s="421"/>
      <c r="N220" s="421"/>
      <c r="O220" s="421"/>
      <c r="P220" s="421"/>
      <c r="Q220" s="421"/>
      <c r="R220" s="421"/>
      <c r="S220" s="421"/>
      <c r="T220" s="421"/>
    </row>
    <row r="221" spans="7:20" s="370" customFormat="1" hidden="1">
      <c r="G221" s="421"/>
      <c r="H221" s="421"/>
      <c r="I221" s="421"/>
      <c r="J221" s="421"/>
      <c r="K221" s="421"/>
      <c r="L221" s="421"/>
      <c r="M221" s="421"/>
      <c r="N221" s="421"/>
      <c r="O221" s="421"/>
      <c r="P221" s="421"/>
      <c r="Q221" s="421"/>
      <c r="R221" s="421"/>
      <c r="S221" s="421"/>
      <c r="T221" s="421"/>
    </row>
    <row r="222" spans="7:20" s="370" customFormat="1" hidden="1">
      <c r="G222" s="421"/>
      <c r="H222" s="421"/>
      <c r="I222" s="421"/>
      <c r="J222" s="421"/>
      <c r="K222" s="421"/>
      <c r="L222" s="421"/>
      <c r="M222" s="421"/>
      <c r="N222" s="421"/>
      <c r="O222" s="421"/>
      <c r="P222" s="421"/>
      <c r="Q222" s="421"/>
      <c r="R222" s="421"/>
      <c r="S222" s="421"/>
      <c r="T222" s="421"/>
    </row>
    <row r="223" spans="7:20" s="370" customFormat="1" hidden="1">
      <c r="G223" s="421"/>
      <c r="H223" s="421"/>
      <c r="I223" s="421"/>
      <c r="J223" s="421"/>
      <c r="K223" s="421"/>
      <c r="L223" s="421"/>
      <c r="M223" s="421"/>
      <c r="N223" s="421"/>
      <c r="O223" s="421"/>
      <c r="P223" s="421"/>
      <c r="Q223" s="421"/>
      <c r="R223" s="421"/>
      <c r="S223" s="421"/>
      <c r="T223" s="421"/>
    </row>
    <row r="224" spans="7:20" s="370" customFormat="1" hidden="1">
      <c r="G224" s="421"/>
      <c r="H224" s="421"/>
      <c r="I224" s="421"/>
      <c r="J224" s="421"/>
      <c r="K224" s="421"/>
      <c r="L224" s="421"/>
      <c r="M224" s="421"/>
      <c r="N224" s="421"/>
      <c r="O224" s="421"/>
      <c r="P224" s="421"/>
      <c r="Q224" s="421"/>
      <c r="R224" s="421"/>
      <c r="S224" s="421"/>
      <c r="T224" s="421"/>
    </row>
    <row r="225" spans="7:20" s="370" customFormat="1" hidden="1">
      <c r="G225" s="421"/>
      <c r="H225" s="421"/>
      <c r="I225" s="421"/>
      <c r="J225" s="421"/>
      <c r="K225" s="421"/>
      <c r="L225" s="421"/>
      <c r="M225" s="421"/>
      <c r="N225" s="421"/>
      <c r="O225" s="421"/>
      <c r="P225" s="421"/>
      <c r="Q225" s="421"/>
      <c r="R225" s="421"/>
      <c r="S225" s="421"/>
      <c r="T225" s="421"/>
    </row>
    <row r="226" spans="7:20" s="370" customFormat="1" hidden="1">
      <c r="G226" s="421"/>
      <c r="H226" s="421"/>
      <c r="I226" s="421"/>
      <c r="J226" s="421"/>
      <c r="K226" s="421"/>
      <c r="L226" s="421"/>
      <c r="M226" s="421"/>
      <c r="N226" s="421"/>
      <c r="O226" s="421"/>
      <c r="P226" s="421"/>
      <c r="Q226" s="421"/>
      <c r="R226" s="421"/>
      <c r="S226" s="421"/>
      <c r="T226" s="421"/>
    </row>
    <row r="227" spans="7:20" s="370" customFormat="1" hidden="1">
      <c r="G227" s="421"/>
      <c r="H227" s="421"/>
      <c r="I227" s="421"/>
      <c r="J227" s="421"/>
      <c r="K227" s="421"/>
      <c r="L227" s="421"/>
      <c r="M227" s="421"/>
      <c r="N227" s="421"/>
      <c r="O227" s="421"/>
      <c r="P227" s="421"/>
      <c r="Q227" s="421"/>
      <c r="R227" s="421"/>
      <c r="S227" s="421"/>
      <c r="T227" s="421"/>
    </row>
    <row r="228" spans="7:20" s="370" customFormat="1" hidden="1">
      <c r="G228" s="421"/>
      <c r="H228" s="421"/>
      <c r="I228" s="421"/>
      <c r="J228" s="421"/>
      <c r="K228" s="421"/>
      <c r="L228" s="421"/>
      <c r="M228" s="421"/>
      <c r="N228" s="421"/>
      <c r="O228" s="421"/>
      <c r="P228" s="421"/>
      <c r="Q228" s="421"/>
      <c r="R228" s="421"/>
      <c r="S228" s="421"/>
      <c r="T228" s="421"/>
    </row>
    <row r="229" spans="7:20" s="370" customFormat="1" hidden="1">
      <c r="G229" s="421"/>
      <c r="H229" s="421"/>
      <c r="I229" s="421"/>
      <c r="J229" s="421"/>
      <c r="K229" s="421"/>
      <c r="L229" s="421"/>
      <c r="M229" s="421"/>
      <c r="N229" s="421"/>
      <c r="O229" s="421"/>
      <c r="P229" s="421"/>
      <c r="Q229" s="421"/>
      <c r="R229" s="421"/>
      <c r="S229" s="421"/>
      <c r="T229" s="421"/>
    </row>
    <row r="230" spans="7:20" s="370" customFormat="1" hidden="1">
      <c r="G230" s="421"/>
      <c r="H230" s="421"/>
      <c r="I230" s="421"/>
      <c r="J230" s="421"/>
      <c r="K230" s="421"/>
      <c r="L230" s="421"/>
      <c r="M230" s="421"/>
      <c r="N230" s="421"/>
      <c r="O230" s="421"/>
      <c r="P230" s="421"/>
      <c r="Q230" s="421"/>
      <c r="R230" s="421"/>
      <c r="S230" s="421"/>
      <c r="T230" s="421"/>
    </row>
    <row r="231" spans="7:20" s="370" customFormat="1" hidden="1">
      <c r="G231" s="421"/>
      <c r="H231" s="421"/>
      <c r="I231" s="421"/>
      <c r="J231" s="421"/>
      <c r="K231" s="421"/>
      <c r="L231" s="421"/>
      <c r="M231" s="421"/>
      <c r="N231" s="421"/>
      <c r="O231" s="421"/>
      <c r="P231" s="421"/>
      <c r="Q231" s="421"/>
      <c r="R231" s="421"/>
      <c r="S231" s="421"/>
      <c r="T231" s="421"/>
    </row>
    <row r="232" spans="7:20" s="370" customFormat="1" hidden="1">
      <c r="G232" s="421"/>
      <c r="H232" s="421"/>
      <c r="I232" s="421"/>
      <c r="J232" s="421"/>
      <c r="K232" s="421"/>
      <c r="L232" s="421"/>
      <c r="M232" s="421"/>
      <c r="N232" s="421"/>
      <c r="O232" s="421"/>
      <c r="P232" s="421"/>
      <c r="Q232" s="421"/>
      <c r="R232" s="421"/>
      <c r="S232" s="421"/>
      <c r="T232" s="421"/>
    </row>
    <row r="233" spans="7:20" s="370" customFormat="1" hidden="1">
      <c r="G233" s="421"/>
      <c r="H233" s="421"/>
      <c r="I233" s="421"/>
      <c r="J233" s="421"/>
      <c r="K233" s="421"/>
      <c r="L233" s="421"/>
      <c r="M233" s="421"/>
      <c r="N233" s="421"/>
      <c r="O233" s="421"/>
      <c r="P233" s="421"/>
      <c r="Q233" s="421"/>
      <c r="R233" s="421"/>
      <c r="S233" s="421"/>
      <c r="T233" s="421"/>
    </row>
    <row r="234" spans="7:20" s="370" customFormat="1" hidden="1">
      <c r="G234" s="421"/>
      <c r="H234" s="421"/>
      <c r="I234" s="421"/>
      <c r="J234" s="421"/>
      <c r="K234" s="421"/>
      <c r="L234" s="421"/>
      <c r="M234" s="421"/>
      <c r="N234" s="421"/>
      <c r="O234" s="421"/>
      <c r="P234" s="421"/>
      <c r="Q234" s="421"/>
      <c r="R234" s="421"/>
      <c r="S234" s="421"/>
      <c r="T234" s="421"/>
    </row>
    <row r="235" spans="7:20" s="370" customFormat="1" hidden="1">
      <c r="G235" s="421"/>
      <c r="H235" s="421"/>
      <c r="I235" s="421"/>
      <c r="J235" s="421"/>
      <c r="K235" s="421"/>
      <c r="L235" s="421"/>
      <c r="M235" s="421"/>
      <c r="N235" s="421"/>
      <c r="O235" s="421"/>
      <c r="P235" s="421"/>
      <c r="Q235" s="421"/>
      <c r="R235" s="421"/>
      <c r="S235" s="421"/>
      <c r="T235" s="421"/>
    </row>
    <row r="236" spans="7:20" s="370" customFormat="1" hidden="1">
      <c r="G236" s="421"/>
      <c r="H236" s="421"/>
      <c r="I236" s="421"/>
      <c r="J236" s="421"/>
      <c r="K236" s="421"/>
      <c r="L236" s="421"/>
      <c r="M236" s="421"/>
      <c r="N236" s="421"/>
      <c r="O236" s="421"/>
      <c r="P236" s="421"/>
      <c r="Q236" s="421"/>
      <c r="R236" s="421"/>
      <c r="S236" s="421"/>
      <c r="T236" s="421"/>
    </row>
    <row r="237" spans="7:20" s="370" customFormat="1" hidden="1">
      <c r="G237" s="421"/>
      <c r="H237" s="421"/>
      <c r="I237" s="421"/>
      <c r="J237" s="421"/>
      <c r="K237" s="421"/>
      <c r="L237" s="421"/>
      <c r="M237" s="421"/>
      <c r="N237" s="421"/>
      <c r="O237" s="421"/>
      <c r="P237" s="421"/>
      <c r="Q237" s="421"/>
      <c r="R237" s="421"/>
      <c r="S237" s="421"/>
      <c r="T237" s="421"/>
    </row>
    <row r="238" spans="7:20" s="370" customFormat="1" hidden="1">
      <c r="G238" s="421"/>
      <c r="H238" s="421"/>
      <c r="I238" s="421"/>
      <c r="J238" s="421"/>
      <c r="K238" s="421"/>
      <c r="L238" s="421"/>
      <c r="M238" s="421"/>
      <c r="N238" s="421"/>
      <c r="O238" s="421"/>
      <c r="P238" s="421"/>
      <c r="Q238" s="421"/>
      <c r="R238" s="421"/>
      <c r="S238" s="421"/>
      <c r="T238" s="421"/>
    </row>
    <row r="239" spans="7:20" s="370" customFormat="1" hidden="1">
      <c r="G239" s="421"/>
      <c r="H239" s="421"/>
      <c r="I239" s="421"/>
      <c r="J239" s="421"/>
      <c r="K239" s="421"/>
      <c r="L239" s="421"/>
      <c r="M239" s="421"/>
      <c r="N239" s="421"/>
      <c r="O239" s="421"/>
      <c r="P239" s="421"/>
      <c r="Q239" s="421"/>
      <c r="R239" s="421"/>
      <c r="S239" s="421"/>
      <c r="T239" s="421"/>
    </row>
    <row r="240" spans="7:20" s="370" customFormat="1" hidden="1">
      <c r="G240" s="421"/>
      <c r="H240" s="421"/>
      <c r="I240" s="421"/>
      <c r="J240" s="421"/>
      <c r="K240" s="421"/>
      <c r="L240" s="421"/>
      <c r="M240" s="421"/>
      <c r="N240" s="421"/>
      <c r="O240" s="421"/>
      <c r="P240" s="421"/>
      <c r="Q240" s="421"/>
      <c r="R240" s="421"/>
      <c r="S240" s="421"/>
      <c r="T240" s="421"/>
    </row>
    <row r="241" spans="7:20" s="370" customFormat="1" hidden="1">
      <c r="G241" s="421"/>
      <c r="H241" s="421"/>
      <c r="I241" s="421"/>
      <c r="J241" s="421"/>
      <c r="K241" s="421"/>
      <c r="L241" s="421"/>
      <c r="M241" s="421"/>
      <c r="N241" s="421"/>
      <c r="O241" s="421"/>
      <c r="P241" s="421"/>
      <c r="Q241" s="421"/>
      <c r="R241" s="421"/>
      <c r="S241" s="421"/>
      <c r="T241" s="421"/>
    </row>
    <row r="242" spans="7:20" s="370" customFormat="1" hidden="1">
      <c r="G242" s="421"/>
      <c r="H242" s="421"/>
      <c r="I242" s="421"/>
      <c r="J242" s="421"/>
      <c r="K242" s="421"/>
      <c r="L242" s="421"/>
      <c r="M242" s="421"/>
      <c r="N242" s="421"/>
      <c r="O242" s="421"/>
      <c r="P242" s="421"/>
      <c r="Q242" s="421"/>
      <c r="R242" s="421"/>
      <c r="S242" s="421"/>
      <c r="T242" s="421"/>
    </row>
    <row r="243" spans="7:20" s="370" customFormat="1" hidden="1">
      <c r="G243" s="421"/>
      <c r="H243" s="421"/>
      <c r="I243" s="421"/>
      <c r="J243" s="421"/>
      <c r="K243" s="421"/>
      <c r="L243" s="421"/>
      <c r="M243" s="421"/>
      <c r="N243" s="421"/>
      <c r="O243" s="421"/>
      <c r="P243" s="421"/>
      <c r="Q243" s="421"/>
      <c r="R243" s="421"/>
      <c r="S243" s="421"/>
      <c r="T243" s="421"/>
    </row>
    <row r="244" spans="7:20" s="370" customFormat="1" hidden="1">
      <c r="G244" s="421"/>
      <c r="H244" s="421"/>
      <c r="I244" s="421"/>
      <c r="J244" s="421"/>
      <c r="K244" s="421"/>
      <c r="L244" s="421"/>
      <c r="M244" s="421"/>
      <c r="N244" s="421"/>
      <c r="O244" s="421"/>
      <c r="P244" s="421"/>
      <c r="Q244" s="421"/>
      <c r="R244" s="421"/>
      <c r="S244" s="421"/>
      <c r="T244" s="421"/>
    </row>
    <row r="245" spans="7:20" s="370" customFormat="1" hidden="1">
      <c r="G245" s="421"/>
      <c r="H245" s="421"/>
      <c r="I245" s="421"/>
      <c r="J245" s="421"/>
      <c r="K245" s="421"/>
      <c r="L245" s="421"/>
      <c r="M245" s="421"/>
      <c r="N245" s="421"/>
      <c r="O245" s="421"/>
      <c r="P245" s="421"/>
      <c r="Q245" s="421"/>
      <c r="R245" s="421"/>
      <c r="S245" s="421"/>
      <c r="T245" s="421"/>
    </row>
    <row r="246" spans="7:20" s="370" customFormat="1" hidden="1">
      <c r="G246" s="421"/>
      <c r="H246" s="421"/>
      <c r="I246" s="421"/>
      <c r="J246" s="421"/>
      <c r="K246" s="421"/>
      <c r="L246" s="421"/>
      <c r="M246" s="421"/>
      <c r="N246" s="421"/>
      <c r="O246" s="421"/>
      <c r="P246" s="421"/>
      <c r="Q246" s="421"/>
      <c r="R246" s="421"/>
      <c r="S246" s="421"/>
      <c r="T246" s="421"/>
    </row>
    <row r="247" spans="7:20" s="370" customFormat="1" hidden="1">
      <c r="G247" s="421"/>
      <c r="H247" s="421"/>
      <c r="I247" s="421"/>
      <c r="J247" s="421"/>
      <c r="K247" s="421"/>
      <c r="L247" s="421"/>
      <c r="M247" s="421"/>
      <c r="N247" s="421"/>
      <c r="O247" s="421"/>
      <c r="P247" s="421"/>
      <c r="Q247" s="421"/>
      <c r="R247" s="421"/>
      <c r="S247" s="421"/>
      <c r="T247" s="421"/>
    </row>
    <row r="248" spans="7:20" s="370" customFormat="1" hidden="1">
      <c r="G248" s="421"/>
      <c r="H248" s="421"/>
      <c r="I248" s="421"/>
      <c r="J248" s="421"/>
      <c r="K248" s="421"/>
      <c r="L248" s="421"/>
      <c r="M248" s="421"/>
      <c r="N248" s="421"/>
      <c r="O248" s="421"/>
      <c r="P248" s="421"/>
      <c r="Q248" s="421"/>
      <c r="R248" s="421"/>
      <c r="S248" s="421"/>
      <c r="T248" s="421"/>
    </row>
    <row r="249" spans="7:20" s="370" customFormat="1" hidden="1">
      <c r="G249" s="421"/>
      <c r="H249" s="421"/>
      <c r="I249" s="421"/>
      <c r="J249" s="421"/>
      <c r="K249" s="421"/>
      <c r="L249" s="421"/>
      <c r="M249" s="421"/>
      <c r="N249" s="421"/>
      <c r="O249" s="421"/>
      <c r="P249" s="421"/>
      <c r="Q249" s="421"/>
      <c r="R249" s="421"/>
      <c r="S249" s="421"/>
      <c r="T249" s="421"/>
    </row>
    <row r="250" spans="7:20" s="370" customFormat="1" hidden="1">
      <c r="G250" s="421"/>
      <c r="H250" s="421"/>
      <c r="I250" s="421"/>
      <c r="J250" s="421"/>
      <c r="K250" s="421"/>
      <c r="L250" s="421"/>
      <c r="M250" s="421"/>
      <c r="N250" s="421"/>
      <c r="O250" s="421"/>
      <c r="P250" s="421"/>
      <c r="Q250" s="421"/>
      <c r="R250" s="421"/>
      <c r="S250" s="421"/>
      <c r="T250" s="421"/>
    </row>
    <row r="251" spans="7:20" s="370" customFormat="1" hidden="1">
      <c r="G251" s="421"/>
      <c r="H251" s="421"/>
      <c r="I251" s="421"/>
      <c r="J251" s="421"/>
      <c r="K251" s="421"/>
      <c r="L251" s="421"/>
      <c r="M251" s="421"/>
      <c r="N251" s="421"/>
      <c r="O251" s="421"/>
      <c r="P251" s="421"/>
      <c r="Q251" s="421"/>
      <c r="R251" s="421"/>
      <c r="S251" s="421"/>
      <c r="T251" s="421"/>
    </row>
    <row r="252" spans="7:20" s="370" customFormat="1" hidden="1">
      <c r="G252" s="421"/>
      <c r="H252" s="421"/>
      <c r="I252" s="421"/>
      <c r="J252" s="421"/>
      <c r="K252" s="421"/>
      <c r="L252" s="421"/>
      <c r="M252" s="421"/>
      <c r="N252" s="421"/>
      <c r="O252" s="421"/>
      <c r="P252" s="421"/>
      <c r="Q252" s="421"/>
      <c r="R252" s="421"/>
      <c r="S252" s="421"/>
      <c r="T252" s="421"/>
    </row>
    <row r="253" spans="7:20" s="370" customFormat="1" hidden="1">
      <c r="G253" s="421"/>
      <c r="H253" s="421"/>
      <c r="I253" s="421"/>
      <c r="J253" s="421"/>
      <c r="K253" s="421"/>
      <c r="L253" s="421"/>
      <c r="M253" s="421"/>
      <c r="N253" s="421"/>
      <c r="O253" s="421"/>
      <c r="P253" s="421"/>
      <c r="Q253" s="421"/>
      <c r="R253" s="421"/>
      <c r="S253" s="421"/>
      <c r="T253" s="421"/>
    </row>
    <row r="254" spans="7:20" s="370" customFormat="1" hidden="1">
      <c r="G254" s="421"/>
      <c r="H254" s="421"/>
      <c r="I254" s="421"/>
      <c r="J254" s="421"/>
      <c r="K254" s="421"/>
      <c r="L254" s="421"/>
      <c r="M254" s="421"/>
      <c r="N254" s="421"/>
      <c r="O254" s="421"/>
      <c r="P254" s="421"/>
      <c r="Q254" s="421"/>
      <c r="R254" s="421"/>
      <c r="S254" s="421"/>
      <c r="T254" s="421"/>
    </row>
    <row r="255" spans="7:20" s="370" customFormat="1" hidden="1">
      <c r="G255" s="421"/>
      <c r="H255" s="421"/>
      <c r="I255" s="421"/>
      <c r="J255" s="421"/>
      <c r="K255" s="421"/>
      <c r="L255" s="421"/>
      <c r="M255" s="421"/>
      <c r="N255" s="421"/>
      <c r="O255" s="421"/>
      <c r="P255" s="421"/>
      <c r="Q255" s="421"/>
      <c r="R255" s="421"/>
      <c r="S255" s="421"/>
      <c r="T255" s="421"/>
    </row>
    <row r="256" spans="7:20" s="370" customFormat="1" hidden="1">
      <c r="G256" s="421"/>
      <c r="H256" s="421"/>
      <c r="I256" s="421"/>
      <c r="J256" s="421"/>
      <c r="K256" s="421"/>
      <c r="L256" s="421"/>
      <c r="M256" s="421"/>
      <c r="N256" s="421"/>
      <c r="O256" s="421"/>
      <c r="P256" s="421"/>
      <c r="Q256" s="421"/>
      <c r="R256" s="421"/>
      <c r="S256" s="421"/>
      <c r="T256" s="421"/>
    </row>
    <row r="257" spans="7:20" s="370" customFormat="1" hidden="1">
      <c r="G257" s="421"/>
      <c r="H257" s="421"/>
      <c r="I257" s="421"/>
      <c r="J257" s="421"/>
      <c r="K257" s="421"/>
      <c r="L257" s="421"/>
      <c r="M257" s="421"/>
      <c r="N257" s="421"/>
      <c r="O257" s="421"/>
      <c r="P257" s="421"/>
      <c r="Q257" s="421"/>
      <c r="R257" s="421"/>
      <c r="S257" s="421"/>
      <c r="T257" s="421"/>
    </row>
    <row r="258" spans="7:20" s="370" customFormat="1" hidden="1">
      <c r="G258" s="421"/>
      <c r="H258" s="421"/>
      <c r="I258" s="421"/>
      <c r="J258" s="421"/>
      <c r="K258" s="421"/>
      <c r="L258" s="421"/>
      <c r="M258" s="421"/>
      <c r="N258" s="421"/>
      <c r="O258" s="421"/>
      <c r="P258" s="421"/>
      <c r="Q258" s="421"/>
      <c r="R258" s="421"/>
      <c r="S258" s="421"/>
      <c r="T258" s="421"/>
    </row>
    <row r="259" spans="7:20" s="370" customFormat="1" hidden="1">
      <c r="G259" s="421"/>
      <c r="H259" s="421"/>
      <c r="I259" s="421"/>
      <c r="J259" s="421"/>
      <c r="K259" s="421"/>
      <c r="L259" s="421"/>
      <c r="M259" s="421"/>
      <c r="N259" s="421"/>
      <c r="O259" s="421"/>
      <c r="P259" s="421"/>
      <c r="Q259" s="421"/>
      <c r="R259" s="421"/>
      <c r="S259" s="421"/>
      <c r="T259" s="421"/>
    </row>
    <row r="260" spans="7:20" s="370" customFormat="1" hidden="1">
      <c r="G260" s="421"/>
      <c r="H260" s="421"/>
      <c r="I260" s="421"/>
      <c r="J260" s="421"/>
      <c r="K260" s="421"/>
      <c r="L260" s="421"/>
      <c r="M260" s="421"/>
      <c r="N260" s="421"/>
      <c r="O260" s="421"/>
      <c r="P260" s="421"/>
      <c r="Q260" s="421"/>
      <c r="R260" s="421"/>
      <c r="S260" s="421"/>
      <c r="T260" s="421"/>
    </row>
    <row r="261" spans="7:20" s="370" customFormat="1" hidden="1">
      <c r="G261" s="421"/>
      <c r="H261" s="421"/>
      <c r="I261" s="421"/>
      <c r="J261" s="421"/>
      <c r="K261" s="421"/>
      <c r="L261" s="421"/>
      <c r="M261" s="421"/>
      <c r="N261" s="421"/>
      <c r="O261" s="421"/>
      <c r="P261" s="421"/>
      <c r="Q261" s="421"/>
      <c r="R261" s="421"/>
      <c r="S261" s="421"/>
      <c r="T261" s="421"/>
    </row>
    <row r="262" spans="7:20" s="370" customFormat="1" hidden="1">
      <c r="G262" s="421"/>
      <c r="H262" s="421"/>
      <c r="I262" s="421"/>
      <c r="J262" s="421"/>
      <c r="K262" s="421"/>
      <c r="L262" s="421"/>
      <c r="M262" s="421"/>
      <c r="N262" s="421"/>
      <c r="O262" s="421"/>
      <c r="P262" s="421"/>
      <c r="Q262" s="421"/>
      <c r="R262" s="421"/>
      <c r="S262" s="421"/>
      <c r="T262" s="421"/>
    </row>
    <row r="263" spans="7:20" s="370" customFormat="1" hidden="1">
      <c r="G263" s="421"/>
      <c r="H263" s="421"/>
      <c r="I263" s="421"/>
      <c r="J263" s="421"/>
      <c r="K263" s="421"/>
      <c r="L263" s="421"/>
      <c r="M263" s="421"/>
      <c r="N263" s="421"/>
      <c r="O263" s="421"/>
      <c r="P263" s="421"/>
      <c r="Q263" s="421"/>
      <c r="R263" s="421"/>
      <c r="S263" s="421"/>
      <c r="T263" s="421"/>
    </row>
    <row r="264" spans="7:20" s="370" customFormat="1" hidden="1">
      <c r="G264" s="421"/>
      <c r="H264" s="421"/>
      <c r="I264" s="421"/>
      <c r="J264" s="421"/>
      <c r="K264" s="421"/>
      <c r="L264" s="421"/>
      <c r="M264" s="421"/>
      <c r="N264" s="421"/>
      <c r="O264" s="421"/>
      <c r="P264" s="421"/>
      <c r="Q264" s="421"/>
      <c r="R264" s="421"/>
      <c r="S264" s="421"/>
      <c r="T264" s="421"/>
    </row>
    <row r="265" spans="7:20" s="370" customFormat="1" hidden="1">
      <c r="G265" s="421"/>
      <c r="H265" s="421"/>
      <c r="I265" s="421"/>
      <c r="J265" s="421"/>
      <c r="K265" s="421"/>
      <c r="L265" s="421"/>
      <c r="M265" s="421"/>
      <c r="N265" s="421"/>
      <c r="O265" s="421"/>
      <c r="P265" s="421"/>
      <c r="Q265" s="421"/>
      <c r="R265" s="421"/>
      <c r="S265" s="421"/>
      <c r="T265" s="421"/>
    </row>
    <row r="266" spans="7:20" s="370" customFormat="1" hidden="1">
      <c r="G266" s="421"/>
      <c r="H266" s="421"/>
      <c r="I266" s="421"/>
      <c r="J266" s="421"/>
      <c r="K266" s="421"/>
      <c r="L266" s="421"/>
      <c r="M266" s="421"/>
      <c r="N266" s="421"/>
      <c r="O266" s="421"/>
      <c r="P266" s="421"/>
      <c r="Q266" s="421"/>
      <c r="R266" s="421"/>
      <c r="S266" s="421"/>
      <c r="T266" s="421"/>
    </row>
    <row r="267" spans="7:20" s="370" customFormat="1" hidden="1">
      <c r="G267" s="421"/>
      <c r="H267" s="421"/>
      <c r="I267" s="421"/>
      <c r="J267" s="421"/>
      <c r="K267" s="421"/>
      <c r="L267" s="421"/>
      <c r="M267" s="421"/>
      <c r="N267" s="421"/>
      <c r="O267" s="421"/>
      <c r="P267" s="421"/>
      <c r="Q267" s="421"/>
      <c r="R267" s="421"/>
      <c r="S267" s="421"/>
      <c r="T267" s="421"/>
    </row>
    <row r="268" spans="7:20" s="370" customFormat="1" hidden="1">
      <c r="G268" s="421"/>
      <c r="H268" s="421"/>
      <c r="I268" s="421"/>
      <c r="J268" s="421"/>
      <c r="K268" s="421"/>
      <c r="L268" s="421"/>
      <c r="M268" s="421"/>
      <c r="N268" s="421"/>
      <c r="O268" s="421"/>
      <c r="P268" s="421"/>
      <c r="Q268" s="421"/>
      <c r="R268" s="421"/>
      <c r="S268" s="421"/>
      <c r="T268" s="421"/>
    </row>
    <row r="269" spans="7:20" s="370" customFormat="1" hidden="1">
      <c r="G269" s="421"/>
      <c r="H269" s="421"/>
      <c r="I269" s="421"/>
      <c r="J269" s="421"/>
      <c r="K269" s="421"/>
      <c r="L269" s="421"/>
      <c r="M269" s="421"/>
      <c r="N269" s="421"/>
      <c r="O269" s="421"/>
      <c r="P269" s="421"/>
      <c r="Q269" s="421"/>
      <c r="R269" s="421"/>
      <c r="S269" s="421"/>
      <c r="T269" s="421"/>
    </row>
    <row r="270" spans="7:20" s="370" customFormat="1" hidden="1">
      <c r="G270" s="421"/>
      <c r="H270" s="421"/>
      <c r="I270" s="421"/>
      <c r="J270" s="421"/>
      <c r="K270" s="421"/>
      <c r="L270" s="421"/>
      <c r="M270" s="421"/>
      <c r="N270" s="421"/>
      <c r="O270" s="421"/>
      <c r="P270" s="421"/>
      <c r="Q270" s="421"/>
      <c r="R270" s="421"/>
      <c r="S270" s="421"/>
      <c r="T270" s="421"/>
    </row>
    <row r="271" spans="7:20" s="370" customFormat="1" hidden="1">
      <c r="G271" s="421"/>
      <c r="H271" s="421"/>
      <c r="I271" s="421"/>
      <c r="J271" s="421"/>
      <c r="K271" s="421"/>
      <c r="L271" s="421"/>
      <c r="M271" s="421"/>
      <c r="N271" s="421"/>
      <c r="O271" s="421"/>
      <c r="P271" s="421"/>
      <c r="Q271" s="421"/>
      <c r="R271" s="421"/>
      <c r="S271" s="421"/>
      <c r="T271" s="421"/>
    </row>
    <row r="272" spans="7:20" s="370" customFormat="1" hidden="1">
      <c r="G272" s="421"/>
      <c r="H272" s="421"/>
      <c r="I272" s="421"/>
      <c r="J272" s="421"/>
      <c r="K272" s="421"/>
      <c r="L272" s="421"/>
      <c r="M272" s="421"/>
      <c r="N272" s="421"/>
      <c r="O272" s="421"/>
      <c r="P272" s="421"/>
      <c r="Q272" s="421"/>
      <c r="R272" s="421"/>
      <c r="S272" s="421"/>
      <c r="T272" s="421"/>
    </row>
    <row r="273" spans="7:20" s="370" customFormat="1" hidden="1">
      <c r="G273" s="421"/>
      <c r="H273" s="421"/>
      <c r="I273" s="421"/>
      <c r="J273" s="421"/>
      <c r="K273" s="421"/>
      <c r="L273" s="421"/>
      <c r="M273" s="421"/>
      <c r="N273" s="421"/>
      <c r="O273" s="421"/>
      <c r="P273" s="421"/>
      <c r="Q273" s="421"/>
      <c r="R273" s="421"/>
      <c r="S273" s="421"/>
      <c r="T273" s="421"/>
    </row>
    <row r="274" spans="7:20" s="370" customFormat="1" hidden="1">
      <c r="G274" s="421"/>
      <c r="H274" s="421"/>
      <c r="I274" s="421"/>
      <c r="J274" s="421"/>
      <c r="K274" s="421"/>
      <c r="L274" s="421"/>
      <c r="M274" s="421"/>
      <c r="N274" s="421"/>
      <c r="O274" s="421"/>
      <c r="P274" s="421"/>
      <c r="Q274" s="421"/>
      <c r="R274" s="421"/>
      <c r="S274" s="421"/>
      <c r="T274" s="421"/>
    </row>
    <row r="275" spans="7:20" s="370" customFormat="1" hidden="1">
      <c r="G275" s="421"/>
      <c r="H275" s="421"/>
      <c r="I275" s="421"/>
      <c r="J275" s="421"/>
      <c r="K275" s="421"/>
      <c r="L275" s="421"/>
      <c r="M275" s="421"/>
      <c r="N275" s="421"/>
      <c r="O275" s="421"/>
      <c r="P275" s="421"/>
      <c r="Q275" s="421"/>
      <c r="R275" s="421"/>
      <c r="S275" s="421"/>
      <c r="T275" s="421"/>
    </row>
    <row r="276" spans="7:20" s="370" customFormat="1" hidden="1">
      <c r="G276" s="421"/>
      <c r="H276" s="421"/>
      <c r="I276" s="421"/>
      <c r="J276" s="421"/>
      <c r="K276" s="421"/>
      <c r="L276" s="421"/>
      <c r="M276" s="421"/>
      <c r="N276" s="421"/>
      <c r="O276" s="421"/>
      <c r="P276" s="421"/>
      <c r="Q276" s="421"/>
      <c r="R276" s="421"/>
      <c r="S276" s="421"/>
      <c r="T276" s="421"/>
    </row>
    <row r="277" spans="7:20" s="370" customFormat="1" hidden="1">
      <c r="G277" s="421"/>
      <c r="H277" s="421"/>
      <c r="I277" s="421"/>
      <c r="J277" s="421"/>
      <c r="K277" s="421"/>
      <c r="L277" s="421"/>
      <c r="M277" s="421"/>
      <c r="N277" s="421"/>
      <c r="O277" s="421"/>
      <c r="P277" s="421"/>
      <c r="Q277" s="421"/>
      <c r="R277" s="421"/>
      <c r="S277" s="421"/>
      <c r="T277" s="421"/>
    </row>
    <row r="278" spans="7:20" s="370" customFormat="1" hidden="1">
      <c r="G278" s="421"/>
      <c r="H278" s="421"/>
      <c r="I278" s="421"/>
      <c r="J278" s="421"/>
      <c r="K278" s="421"/>
      <c r="L278" s="421"/>
      <c r="M278" s="421"/>
      <c r="N278" s="421"/>
      <c r="O278" s="421"/>
      <c r="P278" s="421"/>
      <c r="Q278" s="421"/>
      <c r="R278" s="421"/>
      <c r="S278" s="421"/>
      <c r="T278" s="421"/>
    </row>
    <row r="279" spans="7:20" s="370" customFormat="1" hidden="1">
      <c r="G279" s="421"/>
      <c r="H279" s="421"/>
      <c r="I279" s="421"/>
      <c r="J279" s="421"/>
      <c r="K279" s="421"/>
      <c r="L279" s="421"/>
      <c r="M279" s="421"/>
      <c r="N279" s="421"/>
      <c r="O279" s="421"/>
      <c r="P279" s="421"/>
      <c r="Q279" s="421"/>
      <c r="R279" s="421"/>
      <c r="S279" s="421"/>
      <c r="T279" s="421"/>
    </row>
    <row r="280" spans="7:20" s="370" customFormat="1" hidden="1">
      <c r="G280" s="421"/>
      <c r="H280" s="421"/>
      <c r="I280" s="421"/>
      <c r="J280" s="421"/>
      <c r="K280" s="421"/>
      <c r="L280" s="421"/>
      <c r="M280" s="421"/>
      <c r="N280" s="421"/>
      <c r="O280" s="421"/>
      <c r="P280" s="421"/>
      <c r="Q280" s="421"/>
      <c r="R280" s="421"/>
      <c r="S280" s="421"/>
      <c r="T280" s="421"/>
    </row>
    <row r="281" spans="7:20" s="370" customFormat="1" hidden="1">
      <c r="G281" s="421"/>
      <c r="H281" s="421"/>
      <c r="I281" s="421"/>
      <c r="J281" s="421"/>
      <c r="K281" s="421"/>
      <c r="L281" s="421"/>
      <c r="M281" s="421"/>
      <c r="N281" s="421"/>
      <c r="O281" s="421"/>
      <c r="P281" s="421"/>
      <c r="Q281" s="421"/>
      <c r="R281" s="421"/>
      <c r="S281" s="421"/>
      <c r="T281" s="421"/>
    </row>
    <row r="282" spans="7:20" s="370" customFormat="1" hidden="1">
      <c r="G282" s="421"/>
      <c r="H282" s="421"/>
      <c r="I282" s="421"/>
      <c r="J282" s="421"/>
      <c r="K282" s="421"/>
      <c r="L282" s="421"/>
      <c r="M282" s="421"/>
      <c r="N282" s="421"/>
      <c r="O282" s="421"/>
      <c r="P282" s="421"/>
      <c r="Q282" s="421"/>
      <c r="R282" s="421"/>
      <c r="S282" s="421"/>
      <c r="T282" s="421"/>
    </row>
    <row r="283" spans="7:20" s="370" customFormat="1" hidden="1">
      <c r="G283" s="421"/>
      <c r="H283" s="421"/>
      <c r="I283" s="421"/>
      <c r="J283" s="421"/>
      <c r="K283" s="421"/>
      <c r="L283" s="421"/>
      <c r="M283" s="421"/>
      <c r="N283" s="421"/>
      <c r="O283" s="421"/>
      <c r="P283" s="421"/>
      <c r="Q283" s="421"/>
      <c r="R283" s="421"/>
      <c r="S283" s="421"/>
      <c r="T283" s="421"/>
    </row>
    <row r="284" spans="7:20" s="370" customFormat="1" hidden="1">
      <c r="G284" s="421"/>
      <c r="H284" s="421"/>
      <c r="I284" s="421"/>
      <c r="J284" s="421"/>
      <c r="K284" s="421"/>
      <c r="L284" s="421"/>
      <c r="M284" s="421"/>
      <c r="N284" s="421"/>
      <c r="O284" s="421"/>
      <c r="P284" s="421"/>
      <c r="Q284" s="421"/>
      <c r="R284" s="421"/>
      <c r="S284" s="421"/>
      <c r="T284" s="421"/>
    </row>
    <row r="285" spans="7:20" s="370" customFormat="1" hidden="1">
      <c r="G285" s="421"/>
      <c r="H285" s="421"/>
      <c r="I285" s="421"/>
      <c r="J285" s="421"/>
      <c r="K285" s="421"/>
      <c r="L285" s="421"/>
      <c r="M285" s="421"/>
      <c r="N285" s="421"/>
      <c r="O285" s="421"/>
      <c r="P285" s="421"/>
      <c r="Q285" s="421"/>
      <c r="R285" s="421"/>
      <c r="S285" s="421"/>
      <c r="T285" s="421"/>
    </row>
    <row r="286" spans="7:20" s="370" customFormat="1" hidden="1">
      <c r="G286" s="421"/>
      <c r="H286" s="421"/>
      <c r="I286" s="421"/>
      <c r="J286" s="421"/>
      <c r="K286" s="421"/>
      <c r="L286" s="421"/>
      <c r="M286" s="421"/>
      <c r="N286" s="421"/>
      <c r="O286" s="421"/>
      <c r="P286" s="421"/>
      <c r="Q286" s="421"/>
      <c r="R286" s="421"/>
      <c r="S286" s="421"/>
      <c r="T286" s="421"/>
    </row>
    <row r="287" spans="7:20" s="370" customFormat="1" hidden="1">
      <c r="G287" s="421"/>
      <c r="H287" s="421"/>
      <c r="I287" s="421"/>
      <c r="J287" s="421"/>
      <c r="K287" s="421"/>
      <c r="L287" s="421"/>
      <c r="M287" s="421"/>
      <c r="N287" s="421"/>
      <c r="O287" s="421"/>
      <c r="P287" s="421"/>
      <c r="Q287" s="421"/>
      <c r="R287" s="421"/>
      <c r="S287" s="421"/>
      <c r="T287" s="421"/>
    </row>
    <row r="288" spans="7:20" s="370" customFormat="1" hidden="1">
      <c r="G288" s="421"/>
      <c r="H288" s="421"/>
      <c r="I288" s="421"/>
      <c r="J288" s="421"/>
      <c r="K288" s="421"/>
      <c r="L288" s="421"/>
      <c r="M288" s="421"/>
      <c r="N288" s="421"/>
      <c r="O288" s="421"/>
      <c r="P288" s="421"/>
      <c r="Q288" s="421"/>
      <c r="R288" s="421"/>
      <c r="S288" s="421"/>
      <c r="T288" s="421"/>
    </row>
    <row r="289" spans="7:20" s="370" customFormat="1" hidden="1">
      <c r="G289" s="421"/>
      <c r="H289" s="421"/>
      <c r="I289" s="421"/>
      <c r="J289" s="421"/>
      <c r="K289" s="421"/>
      <c r="L289" s="421"/>
      <c r="M289" s="421"/>
      <c r="N289" s="421"/>
      <c r="O289" s="421"/>
      <c r="P289" s="421"/>
      <c r="Q289" s="421"/>
      <c r="R289" s="421"/>
      <c r="S289" s="421"/>
      <c r="T289" s="421"/>
    </row>
    <row r="290" spans="7:20" s="370" customFormat="1" hidden="1">
      <c r="G290" s="421"/>
      <c r="H290" s="421"/>
      <c r="I290" s="421"/>
      <c r="J290" s="421"/>
      <c r="K290" s="421"/>
      <c r="L290" s="421"/>
      <c r="M290" s="421"/>
      <c r="N290" s="421"/>
      <c r="O290" s="421"/>
      <c r="P290" s="421"/>
      <c r="Q290" s="421"/>
      <c r="R290" s="421"/>
      <c r="S290" s="421"/>
      <c r="T290" s="421"/>
    </row>
    <row r="291" spans="7:20" s="370" customFormat="1" hidden="1">
      <c r="G291" s="421"/>
      <c r="H291" s="421"/>
      <c r="I291" s="421"/>
      <c r="J291" s="421"/>
      <c r="K291" s="421"/>
      <c r="L291" s="421"/>
      <c r="M291" s="421"/>
      <c r="N291" s="421"/>
      <c r="O291" s="421"/>
      <c r="P291" s="421"/>
      <c r="Q291" s="421"/>
      <c r="R291" s="421"/>
      <c r="S291" s="421"/>
      <c r="T291" s="421"/>
    </row>
    <row r="292" spans="7:20" s="370" customFormat="1" hidden="1">
      <c r="G292" s="421"/>
      <c r="H292" s="421"/>
      <c r="I292" s="421"/>
      <c r="J292" s="421"/>
      <c r="K292" s="421"/>
      <c r="L292" s="421"/>
      <c r="M292" s="421"/>
      <c r="N292" s="421"/>
      <c r="O292" s="421"/>
      <c r="P292" s="421"/>
      <c r="Q292" s="421"/>
      <c r="R292" s="421"/>
      <c r="S292" s="421"/>
      <c r="T292" s="421"/>
    </row>
    <row r="293" spans="7:20" s="370" customFormat="1" hidden="1">
      <c r="G293" s="421"/>
      <c r="H293" s="421"/>
      <c r="I293" s="421"/>
      <c r="J293" s="421"/>
      <c r="K293" s="421"/>
      <c r="L293" s="421"/>
      <c r="M293" s="421"/>
      <c r="N293" s="421"/>
      <c r="O293" s="421"/>
      <c r="P293" s="421"/>
      <c r="Q293" s="421"/>
      <c r="R293" s="421"/>
      <c r="S293" s="421"/>
      <c r="T293" s="421"/>
    </row>
    <row r="294" spans="7:20" s="370" customFormat="1" hidden="1">
      <c r="G294" s="421"/>
      <c r="H294" s="421"/>
      <c r="I294" s="421"/>
      <c r="J294" s="421"/>
      <c r="K294" s="421"/>
      <c r="L294" s="421"/>
      <c r="M294" s="421"/>
      <c r="N294" s="421"/>
      <c r="O294" s="421"/>
      <c r="P294" s="421"/>
      <c r="Q294" s="421"/>
      <c r="R294" s="421"/>
      <c r="S294" s="421"/>
      <c r="T294" s="421"/>
    </row>
    <row r="295" spans="7:20" s="370" customFormat="1" hidden="1">
      <c r="G295" s="421"/>
      <c r="H295" s="421"/>
      <c r="I295" s="421"/>
      <c r="J295" s="421"/>
      <c r="K295" s="421"/>
      <c r="L295" s="421"/>
      <c r="M295" s="421"/>
      <c r="N295" s="421"/>
      <c r="O295" s="421"/>
      <c r="P295" s="421"/>
      <c r="Q295" s="421"/>
      <c r="R295" s="421"/>
      <c r="S295" s="421"/>
      <c r="T295" s="421"/>
    </row>
    <row r="296" spans="7:20" s="370" customFormat="1" hidden="1">
      <c r="G296" s="421"/>
      <c r="H296" s="421"/>
      <c r="I296" s="421"/>
      <c r="J296" s="421"/>
      <c r="K296" s="421"/>
      <c r="L296" s="421"/>
      <c r="M296" s="421"/>
      <c r="N296" s="421"/>
      <c r="O296" s="421"/>
      <c r="P296" s="421"/>
      <c r="Q296" s="421"/>
      <c r="R296" s="421"/>
      <c r="S296" s="421"/>
      <c r="T296" s="421"/>
    </row>
    <row r="297" spans="7:20" s="370" customFormat="1" hidden="1">
      <c r="G297" s="421"/>
      <c r="H297" s="421"/>
      <c r="I297" s="421"/>
      <c r="J297" s="421"/>
      <c r="K297" s="421"/>
      <c r="L297" s="421"/>
      <c r="M297" s="421"/>
      <c r="N297" s="421"/>
      <c r="O297" s="421"/>
      <c r="P297" s="421"/>
      <c r="Q297" s="421"/>
      <c r="R297" s="421"/>
      <c r="S297" s="421"/>
      <c r="T297" s="421"/>
    </row>
    <row r="298" spans="7:20" s="370" customFormat="1" hidden="1">
      <c r="G298" s="421"/>
      <c r="H298" s="421"/>
      <c r="I298" s="421"/>
      <c r="J298" s="421"/>
      <c r="K298" s="421"/>
      <c r="L298" s="421"/>
      <c r="M298" s="421"/>
      <c r="N298" s="421"/>
      <c r="O298" s="421"/>
      <c r="P298" s="421"/>
      <c r="Q298" s="421"/>
      <c r="R298" s="421"/>
      <c r="S298" s="421"/>
      <c r="T298" s="421"/>
    </row>
    <row r="299" spans="7:20" s="370" customFormat="1" hidden="1">
      <c r="G299" s="421"/>
      <c r="H299" s="421"/>
      <c r="I299" s="421"/>
      <c r="J299" s="421"/>
      <c r="K299" s="421"/>
      <c r="L299" s="421"/>
      <c r="M299" s="421"/>
      <c r="N299" s="421"/>
      <c r="O299" s="421"/>
      <c r="P299" s="421"/>
      <c r="Q299" s="421"/>
      <c r="R299" s="421"/>
      <c r="S299" s="421"/>
      <c r="T299" s="421"/>
    </row>
    <row r="300" spans="7:20" s="370" customFormat="1" hidden="1">
      <c r="G300" s="421"/>
      <c r="H300" s="421"/>
      <c r="I300" s="421"/>
      <c r="J300" s="421"/>
      <c r="K300" s="421"/>
      <c r="L300" s="421"/>
      <c r="M300" s="421"/>
      <c r="N300" s="421"/>
      <c r="O300" s="421"/>
      <c r="P300" s="421"/>
      <c r="Q300" s="421"/>
      <c r="R300" s="421"/>
      <c r="S300" s="421"/>
      <c r="T300" s="421"/>
    </row>
    <row r="301" spans="7:20" s="370" customFormat="1" hidden="1">
      <c r="G301" s="421"/>
      <c r="H301" s="421"/>
      <c r="I301" s="421"/>
      <c r="J301" s="421"/>
      <c r="K301" s="421"/>
      <c r="L301" s="421"/>
      <c r="M301" s="421"/>
      <c r="N301" s="421"/>
      <c r="O301" s="421"/>
      <c r="P301" s="421"/>
      <c r="Q301" s="421"/>
      <c r="R301" s="421"/>
      <c r="S301" s="421"/>
      <c r="T301" s="421"/>
    </row>
    <row r="302" spans="7:20" s="370" customFormat="1" hidden="1">
      <c r="G302" s="421"/>
      <c r="H302" s="421"/>
      <c r="I302" s="421"/>
      <c r="J302" s="421"/>
      <c r="K302" s="421"/>
      <c r="L302" s="421"/>
      <c r="M302" s="421"/>
      <c r="N302" s="421"/>
      <c r="O302" s="421"/>
      <c r="P302" s="421"/>
      <c r="Q302" s="421"/>
      <c r="R302" s="421"/>
      <c r="S302" s="421"/>
      <c r="T302" s="421"/>
    </row>
    <row r="303" spans="7:20" s="370" customFormat="1" hidden="1">
      <c r="G303" s="421"/>
      <c r="H303" s="421"/>
      <c r="I303" s="421"/>
      <c r="J303" s="421"/>
      <c r="K303" s="421"/>
      <c r="L303" s="421"/>
      <c r="M303" s="421"/>
      <c r="N303" s="421"/>
      <c r="O303" s="421"/>
      <c r="P303" s="421"/>
      <c r="Q303" s="421"/>
      <c r="R303" s="421"/>
      <c r="S303" s="421"/>
      <c r="T303" s="421"/>
    </row>
    <row r="304" spans="7:20" s="370" customFormat="1" hidden="1">
      <c r="G304" s="421"/>
      <c r="H304" s="421"/>
      <c r="I304" s="421"/>
      <c r="J304" s="421"/>
      <c r="K304" s="421"/>
      <c r="L304" s="421"/>
      <c r="M304" s="421"/>
      <c r="N304" s="421"/>
      <c r="O304" s="421"/>
      <c r="P304" s="421"/>
      <c r="Q304" s="421"/>
      <c r="R304" s="421"/>
      <c r="S304" s="421"/>
      <c r="T304" s="421"/>
    </row>
    <row r="305" spans="7:20" s="370" customFormat="1" hidden="1">
      <c r="G305" s="421"/>
      <c r="H305" s="421"/>
      <c r="I305" s="421"/>
      <c r="J305" s="421"/>
      <c r="K305" s="421"/>
      <c r="L305" s="421"/>
      <c r="M305" s="421"/>
      <c r="N305" s="421"/>
      <c r="O305" s="421"/>
      <c r="P305" s="421"/>
      <c r="Q305" s="421"/>
      <c r="R305" s="421"/>
      <c r="S305" s="421"/>
      <c r="T305" s="421"/>
    </row>
    <row r="306" spans="7:20" s="370" customFormat="1" hidden="1">
      <c r="G306" s="421"/>
      <c r="H306" s="421"/>
      <c r="I306" s="421"/>
      <c r="J306" s="421"/>
      <c r="K306" s="421"/>
      <c r="L306" s="421"/>
      <c r="M306" s="421"/>
      <c r="N306" s="421"/>
      <c r="O306" s="421"/>
      <c r="P306" s="421"/>
      <c r="Q306" s="421"/>
      <c r="R306" s="421"/>
      <c r="S306" s="421"/>
      <c r="T306" s="421"/>
    </row>
    <row r="307" spans="7:20" s="370" customFormat="1" hidden="1">
      <c r="G307" s="421"/>
      <c r="H307" s="421"/>
      <c r="I307" s="421"/>
      <c r="J307" s="421"/>
      <c r="K307" s="421"/>
      <c r="L307" s="421"/>
      <c r="M307" s="421"/>
      <c r="N307" s="421"/>
      <c r="O307" s="421"/>
      <c r="P307" s="421"/>
      <c r="Q307" s="421"/>
      <c r="R307" s="421"/>
      <c r="S307" s="421"/>
      <c r="T307" s="421"/>
    </row>
    <row r="308" spans="7:20" s="370" customFormat="1" hidden="1">
      <c r="G308" s="421"/>
      <c r="H308" s="421"/>
      <c r="I308" s="421"/>
      <c r="J308" s="421"/>
      <c r="K308" s="421"/>
      <c r="L308" s="421"/>
      <c r="M308" s="421"/>
      <c r="N308" s="421"/>
      <c r="O308" s="421"/>
      <c r="P308" s="421"/>
      <c r="Q308" s="421"/>
      <c r="R308" s="421"/>
      <c r="S308" s="421"/>
      <c r="T308" s="421"/>
    </row>
    <row r="309" spans="7:20" s="370" customFormat="1" hidden="1">
      <c r="G309" s="421"/>
      <c r="H309" s="421"/>
      <c r="I309" s="421"/>
      <c r="J309" s="421"/>
      <c r="K309" s="421"/>
      <c r="L309" s="421"/>
      <c r="M309" s="421"/>
      <c r="N309" s="421"/>
      <c r="O309" s="421"/>
      <c r="P309" s="421"/>
      <c r="Q309" s="421"/>
      <c r="R309" s="421"/>
      <c r="S309" s="421"/>
      <c r="T309" s="421"/>
    </row>
    <row r="310" spans="7:20" s="370" customFormat="1" hidden="1">
      <c r="G310" s="421"/>
      <c r="H310" s="421"/>
      <c r="I310" s="421"/>
      <c r="J310" s="421"/>
      <c r="K310" s="421"/>
      <c r="L310" s="421"/>
      <c r="M310" s="421"/>
      <c r="N310" s="421"/>
      <c r="O310" s="421"/>
      <c r="P310" s="421"/>
      <c r="Q310" s="421"/>
      <c r="R310" s="421"/>
      <c r="S310" s="421"/>
      <c r="T310" s="421"/>
    </row>
    <row r="311" spans="7:20" s="370" customFormat="1" hidden="1">
      <c r="G311" s="421"/>
      <c r="H311" s="421"/>
      <c r="I311" s="421"/>
      <c r="J311" s="421"/>
      <c r="K311" s="421"/>
      <c r="L311" s="421"/>
      <c r="M311" s="421"/>
      <c r="N311" s="421"/>
      <c r="O311" s="421"/>
      <c r="P311" s="421"/>
      <c r="Q311" s="421"/>
      <c r="R311" s="421"/>
      <c r="S311" s="421"/>
      <c r="T311" s="421"/>
    </row>
    <row r="312" spans="7:20" s="370" customFormat="1" hidden="1">
      <c r="G312" s="421"/>
      <c r="H312" s="421"/>
      <c r="I312" s="421"/>
      <c r="J312" s="421"/>
      <c r="K312" s="421"/>
      <c r="L312" s="421"/>
      <c r="M312" s="421"/>
      <c r="N312" s="421"/>
      <c r="O312" s="421"/>
      <c r="P312" s="421"/>
      <c r="Q312" s="421"/>
      <c r="R312" s="421"/>
      <c r="S312" s="421"/>
      <c r="T312" s="421"/>
    </row>
    <row r="313" spans="7:20" s="370" customFormat="1" hidden="1">
      <c r="G313" s="421"/>
      <c r="H313" s="421"/>
      <c r="I313" s="421"/>
      <c r="J313" s="421"/>
      <c r="K313" s="421"/>
      <c r="L313" s="421"/>
      <c r="M313" s="421"/>
      <c r="N313" s="421"/>
      <c r="O313" s="421"/>
      <c r="P313" s="421"/>
      <c r="Q313" s="421"/>
      <c r="R313" s="421"/>
      <c r="S313" s="421"/>
      <c r="T313" s="421"/>
    </row>
    <row r="314" spans="7:20" s="370" customFormat="1" hidden="1">
      <c r="G314" s="421"/>
      <c r="H314" s="421"/>
      <c r="I314" s="421"/>
      <c r="J314" s="421"/>
      <c r="K314" s="421"/>
      <c r="L314" s="421"/>
      <c r="M314" s="421"/>
      <c r="N314" s="421"/>
      <c r="O314" s="421"/>
      <c r="P314" s="421"/>
      <c r="Q314" s="421"/>
      <c r="R314" s="421"/>
      <c r="S314" s="421"/>
      <c r="T314" s="421"/>
    </row>
    <row r="315" spans="7:20" s="370" customFormat="1" hidden="1">
      <c r="G315" s="421"/>
      <c r="H315" s="421"/>
      <c r="I315" s="421"/>
      <c r="J315" s="421"/>
      <c r="K315" s="421"/>
      <c r="L315" s="421"/>
      <c r="M315" s="421"/>
      <c r="N315" s="421"/>
      <c r="O315" s="421"/>
      <c r="P315" s="421"/>
      <c r="Q315" s="421"/>
      <c r="R315" s="421"/>
      <c r="S315" s="421"/>
      <c r="T315" s="421"/>
    </row>
    <row r="316" spans="7:20" s="370" customFormat="1" hidden="1">
      <c r="G316" s="421"/>
      <c r="H316" s="421"/>
      <c r="I316" s="421"/>
      <c r="J316" s="421"/>
      <c r="K316" s="421"/>
      <c r="L316" s="421"/>
      <c r="M316" s="421"/>
      <c r="N316" s="421"/>
      <c r="O316" s="421"/>
      <c r="P316" s="421"/>
      <c r="Q316" s="421"/>
      <c r="R316" s="421"/>
      <c r="S316" s="421"/>
      <c r="T316" s="421"/>
    </row>
    <row r="317" spans="7:20" s="370" customFormat="1" hidden="1">
      <c r="G317" s="421"/>
      <c r="H317" s="421"/>
      <c r="I317" s="421"/>
      <c r="J317" s="421"/>
      <c r="K317" s="421"/>
      <c r="L317" s="421"/>
      <c r="M317" s="421"/>
      <c r="N317" s="421"/>
      <c r="O317" s="421"/>
      <c r="P317" s="421"/>
      <c r="Q317" s="421"/>
      <c r="R317" s="421"/>
      <c r="S317" s="421"/>
      <c r="T317" s="421"/>
    </row>
    <row r="318" spans="7:20" s="370" customFormat="1" hidden="1">
      <c r="G318" s="421"/>
      <c r="H318" s="421"/>
      <c r="I318" s="421"/>
      <c r="J318" s="421"/>
      <c r="K318" s="421"/>
      <c r="L318" s="421"/>
      <c r="M318" s="421"/>
      <c r="N318" s="421"/>
      <c r="O318" s="421"/>
      <c r="P318" s="421"/>
      <c r="Q318" s="421"/>
      <c r="R318" s="421"/>
      <c r="S318" s="421"/>
      <c r="T318" s="421"/>
    </row>
    <row r="319" spans="7:20" s="370" customFormat="1" hidden="1">
      <c r="G319" s="421"/>
      <c r="H319" s="421"/>
      <c r="I319" s="421"/>
      <c r="J319" s="421"/>
      <c r="K319" s="421"/>
      <c r="L319" s="421"/>
      <c r="M319" s="421"/>
      <c r="N319" s="421"/>
      <c r="O319" s="421"/>
      <c r="P319" s="421"/>
      <c r="Q319" s="421"/>
      <c r="R319" s="421"/>
      <c r="S319" s="421"/>
      <c r="T319" s="421"/>
    </row>
    <row r="320" spans="7:20" s="370" customFormat="1" hidden="1">
      <c r="G320" s="421"/>
      <c r="H320" s="421"/>
      <c r="I320" s="421"/>
      <c r="J320" s="421"/>
      <c r="K320" s="421"/>
      <c r="L320" s="421"/>
      <c r="M320" s="421"/>
      <c r="N320" s="421"/>
      <c r="O320" s="421"/>
      <c r="P320" s="421"/>
      <c r="Q320" s="421"/>
      <c r="R320" s="421"/>
      <c r="S320" s="421"/>
      <c r="T320" s="421"/>
    </row>
    <row r="321" spans="7:20" s="370" customFormat="1" hidden="1">
      <c r="G321" s="421"/>
      <c r="H321" s="421"/>
      <c r="I321" s="421"/>
      <c r="J321" s="421"/>
      <c r="K321" s="421"/>
      <c r="L321" s="421"/>
      <c r="M321" s="421"/>
      <c r="N321" s="421"/>
      <c r="O321" s="421"/>
      <c r="P321" s="421"/>
      <c r="Q321" s="421"/>
      <c r="R321" s="421"/>
      <c r="S321" s="421"/>
      <c r="T321" s="421"/>
    </row>
    <row r="322" spans="7:20" s="370" customFormat="1" hidden="1">
      <c r="G322" s="421"/>
      <c r="H322" s="421"/>
      <c r="I322" s="421"/>
      <c r="J322" s="421"/>
      <c r="K322" s="421"/>
      <c r="L322" s="421"/>
      <c r="M322" s="421"/>
      <c r="N322" s="421"/>
      <c r="O322" s="421"/>
      <c r="P322" s="421"/>
      <c r="Q322" s="421"/>
      <c r="R322" s="421"/>
      <c r="S322" s="421"/>
      <c r="T322" s="421"/>
    </row>
    <row r="323" spans="7:20" s="370" customFormat="1" hidden="1">
      <c r="G323" s="421"/>
      <c r="H323" s="421"/>
      <c r="I323" s="421"/>
      <c r="J323" s="421"/>
      <c r="K323" s="421"/>
      <c r="L323" s="421"/>
      <c r="M323" s="421"/>
      <c r="N323" s="421"/>
      <c r="O323" s="421"/>
      <c r="P323" s="421"/>
      <c r="Q323" s="421"/>
      <c r="R323" s="421"/>
      <c r="S323" s="421"/>
      <c r="T323" s="421"/>
    </row>
    <row r="324" spans="7:20" s="370" customFormat="1" hidden="1">
      <c r="G324" s="421"/>
      <c r="H324" s="421"/>
      <c r="I324" s="421"/>
      <c r="J324" s="421"/>
      <c r="K324" s="421"/>
      <c r="L324" s="421"/>
      <c r="M324" s="421"/>
      <c r="N324" s="421"/>
      <c r="O324" s="421"/>
      <c r="P324" s="421"/>
      <c r="Q324" s="421"/>
      <c r="R324" s="421"/>
      <c r="S324" s="421"/>
      <c r="T324" s="421"/>
    </row>
    <row r="325" spans="7:20" s="370" customFormat="1" hidden="1">
      <c r="G325" s="421"/>
      <c r="H325" s="421"/>
      <c r="I325" s="421"/>
      <c r="J325" s="421"/>
      <c r="K325" s="421"/>
      <c r="L325" s="421"/>
      <c r="M325" s="421"/>
      <c r="N325" s="421"/>
      <c r="O325" s="421"/>
      <c r="P325" s="421"/>
      <c r="Q325" s="421"/>
      <c r="R325" s="421"/>
      <c r="S325" s="421"/>
      <c r="T325" s="421"/>
    </row>
    <row r="326" spans="7:20" s="370" customFormat="1" hidden="1">
      <c r="G326" s="421"/>
      <c r="H326" s="421"/>
      <c r="I326" s="421"/>
      <c r="J326" s="421"/>
      <c r="K326" s="421"/>
      <c r="L326" s="421"/>
      <c r="M326" s="421"/>
      <c r="N326" s="421"/>
      <c r="O326" s="421"/>
      <c r="P326" s="421"/>
      <c r="Q326" s="421"/>
      <c r="R326" s="421"/>
      <c r="S326" s="421"/>
      <c r="T326" s="421"/>
    </row>
    <row r="327" spans="7:20" s="370" customFormat="1" hidden="1">
      <c r="G327" s="421"/>
      <c r="H327" s="421"/>
      <c r="I327" s="421"/>
      <c r="J327" s="421"/>
      <c r="K327" s="421"/>
      <c r="L327" s="421"/>
      <c r="M327" s="421"/>
      <c r="N327" s="421"/>
      <c r="O327" s="421"/>
      <c r="P327" s="421"/>
      <c r="Q327" s="421"/>
      <c r="R327" s="421"/>
      <c r="S327" s="421"/>
      <c r="T327" s="421"/>
    </row>
    <row r="328" spans="7:20" s="370" customFormat="1" hidden="1">
      <c r="G328" s="421"/>
      <c r="H328" s="421"/>
      <c r="I328" s="421"/>
      <c r="J328" s="421"/>
      <c r="K328" s="421"/>
      <c r="L328" s="421"/>
      <c r="M328" s="421"/>
      <c r="N328" s="421"/>
      <c r="O328" s="421"/>
      <c r="P328" s="421"/>
      <c r="Q328" s="421"/>
      <c r="R328" s="421"/>
      <c r="S328" s="421"/>
      <c r="T328" s="421"/>
    </row>
    <row r="329" spans="7:20" s="370" customFormat="1" hidden="1">
      <c r="G329" s="421"/>
      <c r="H329" s="421"/>
      <c r="I329" s="421"/>
      <c r="J329" s="421"/>
      <c r="K329" s="421"/>
      <c r="L329" s="421"/>
      <c r="M329" s="421"/>
      <c r="N329" s="421"/>
      <c r="O329" s="421"/>
      <c r="P329" s="421"/>
      <c r="Q329" s="421"/>
      <c r="R329" s="421"/>
      <c r="S329" s="421"/>
      <c r="T329" s="421"/>
    </row>
    <row r="330" spans="7:20" s="370" customFormat="1" hidden="1">
      <c r="G330" s="421"/>
      <c r="H330" s="421"/>
      <c r="I330" s="421"/>
      <c r="J330" s="421"/>
      <c r="K330" s="421"/>
      <c r="L330" s="421"/>
      <c r="M330" s="421"/>
      <c r="N330" s="421"/>
      <c r="O330" s="421"/>
      <c r="P330" s="421"/>
      <c r="Q330" s="421"/>
      <c r="R330" s="421"/>
      <c r="S330" s="421"/>
      <c r="T330" s="421"/>
    </row>
    <row r="331" spans="7:20" s="370" customFormat="1" hidden="1">
      <c r="G331" s="421"/>
      <c r="H331" s="421"/>
      <c r="I331" s="421"/>
      <c r="J331" s="421"/>
      <c r="K331" s="421"/>
      <c r="L331" s="421"/>
      <c r="M331" s="421"/>
      <c r="N331" s="421"/>
      <c r="O331" s="421"/>
      <c r="P331" s="421"/>
      <c r="Q331" s="421"/>
      <c r="R331" s="421"/>
      <c r="S331" s="421"/>
      <c r="T331" s="421"/>
    </row>
    <row r="332" spans="7:20" s="370" customFormat="1" hidden="1">
      <c r="G332" s="421"/>
      <c r="H332" s="421"/>
      <c r="I332" s="421"/>
      <c r="J332" s="421"/>
      <c r="K332" s="421"/>
      <c r="L332" s="421"/>
      <c r="M332" s="421"/>
      <c r="N332" s="421"/>
      <c r="O332" s="421"/>
      <c r="P332" s="421"/>
      <c r="Q332" s="421"/>
      <c r="R332" s="421"/>
      <c r="S332" s="421"/>
      <c r="T332" s="421"/>
    </row>
    <row r="333" spans="7:20" s="370" customFormat="1" hidden="1">
      <c r="G333" s="421"/>
      <c r="H333" s="421"/>
      <c r="I333" s="421"/>
      <c r="J333" s="421"/>
      <c r="K333" s="421"/>
      <c r="L333" s="421"/>
      <c r="M333" s="421"/>
      <c r="N333" s="421"/>
      <c r="O333" s="421"/>
      <c r="P333" s="421"/>
      <c r="Q333" s="421"/>
      <c r="R333" s="421"/>
      <c r="S333" s="421"/>
      <c r="T333" s="421"/>
    </row>
    <row r="334" spans="7:20" s="370" customFormat="1" hidden="1">
      <c r="G334" s="421"/>
      <c r="H334" s="421"/>
      <c r="I334" s="421"/>
      <c r="J334" s="421"/>
      <c r="K334" s="421"/>
      <c r="L334" s="421"/>
      <c r="M334" s="421"/>
      <c r="N334" s="421"/>
      <c r="O334" s="421"/>
      <c r="P334" s="421"/>
      <c r="Q334" s="421"/>
      <c r="R334" s="421"/>
      <c r="S334" s="421"/>
      <c r="T334" s="421"/>
    </row>
    <row r="335" spans="7:20" s="370" customFormat="1" hidden="1">
      <c r="G335" s="421"/>
      <c r="H335" s="421"/>
      <c r="I335" s="421"/>
      <c r="J335" s="421"/>
      <c r="K335" s="421"/>
      <c r="L335" s="421"/>
      <c r="M335" s="421"/>
      <c r="N335" s="421"/>
      <c r="O335" s="421"/>
      <c r="P335" s="421"/>
      <c r="Q335" s="421"/>
      <c r="R335" s="421"/>
      <c r="S335" s="421"/>
      <c r="T335" s="421"/>
    </row>
    <row r="336" spans="7:20" s="370" customFormat="1" hidden="1">
      <c r="G336" s="421"/>
      <c r="H336" s="421"/>
      <c r="I336" s="421"/>
      <c r="J336" s="421"/>
      <c r="K336" s="421"/>
      <c r="L336" s="421"/>
      <c r="M336" s="421"/>
      <c r="N336" s="421"/>
      <c r="O336" s="421"/>
      <c r="P336" s="421"/>
      <c r="Q336" s="421"/>
      <c r="R336" s="421"/>
      <c r="S336" s="421"/>
      <c r="T336" s="421"/>
    </row>
    <row r="337" spans="7:20" s="370" customFormat="1" hidden="1">
      <c r="G337" s="421"/>
      <c r="H337" s="421"/>
      <c r="I337" s="421"/>
      <c r="J337" s="421"/>
      <c r="K337" s="421"/>
      <c r="L337" s="421"/>
      <c r="M337" s="421"/>
      <c r="N337" s="421"/>
      <c r="O337" s="421"/>
      <c r="P337" s="421"/>
      <c r="Q337" s="421"/>
      <c r="R337" s="421"/>
      <c r="S337" s="421"/>
      <c r="T337" s="421"/>
    </row>
    <row r="338" spans="7:20" s="370" customFormat="1" hidden="1">
      <c r="G338" s="421"/>
      <c r="H338" s="421"/>
      <c r="I338" s="421"/>
      <c r="J338" s="421"/>
      <c r="K338" s="421"/>
      <c r="L338" s="421"/>
      <c r="M338" s="421"/>
      <c r="N338" s="421"/>
      <c r="O338" s="421"/>
      <c r="P338" s="421"/>
      <c r="Q338" s="421"/>
      <c r="R338" s="421"/>
      <c r="S338" s="421"/>
      <c r="T338" s="421"/>
    </row>
    <row r="339" spans="7:20" s="370" customFormat="1" hidden="1">
      <c r="G339" s="421"/>
      <c r="H339" s="421"/>
      <c r="I339" s="421"/>
      <c r="J339" s="421"/>
      <c r="K339" s="421"/>
      <c r="L339" s="421"/>
      <c r="M339" s="421"/>
      <c r="N339" s="421"/>
      <c r="O339" s="421"/>
      <c r="P339" s="421"/>
      <c r="Q339" s="421"/>
      <c r="R339" s="421"/>
      <c r="S339" s="421"/>
      <c r="T339" s="421"/>
    </row>
    <row r="340" spans="7:20" s="370" customFormat="1" hidden="1">
      <c r="G340" s="421"/>
      <c r="H340" s="421"/>
      <c r="I340" s="421"/>
      <c r="J340" s="421"/>
      <c r="K340" s="421"/>
      <c r="L340" s="421"/>
      <c r="M340" s="421"/>
      <c r="N340" s="421"/>
      <c r="O340" s="421"/>
      <c r="P340" s="421"/>
      <c r="Q340" s="421"/>
      <c r="R340" s="421"/>
      <c r="S340" s="421"/>
      <c r="T340" s="421"/>
    </row>
    <row r="341" spans="7:20" s="370" customFormat="1" hidden="1">
      <c r="G341" s="421"/>
      <c r="H341" s="421"/>
      <c r="I341" s="421"/>
      <c r="J341" s="421"/>
      <c r="K341" s="421"/>
      <c r="L341" s="421"/>
      <c r="M341" s="421"/>
      <c r="N341" s="421"/>
      <c r="O341" s="421"/>
      <c r="P341" s="421"/>
      <c r="Q341" s="421"/>
      <c r="R341" s="421"/>
      <c r="S341" s="421"/>
      <c r="T341" s="421"/>
    </row>
    <row r="342" spans="7:20" s="370" customFormat="1" hidden="1">
      <c r="G342" s="421"/>
      <c r="H342" s="421"/>
      <c r="I342" s="421"/>
      <c r="J342" s="421"/>
      <c r="K342" s="421"/>
      <c r="L342" s="421"/>
      <c r="M342" s="421"/>
      <c r="N342" s="421"/>
      <c r="O342" s="421"/>
      <c r="P342" s="421"/>
      <c r="Q342" s="421"/>
      <c r="R342" s="421"/>
      <c r="S342" s="421"/>
      <c r="T342" s="421"/>
    </row>
    <row r="343" spans="7:20" s="370" customFormat="1" hidden="1">
      <c r="G343" s="421"/>
      <c r="H343" s="421"/>
      <c r="I343" s="421"/>
      <c r="J343" s="421"/>
      <c r="K343" s="421"/>
      <c r="L343" s="421"/>
      <c r="M343" s="421"/>
      <c r="N343" s="421"/>
      <c r="O343" s="421"/>
      <c r="P343" s="421"/>
      <c r="Q343" s="421"/>
      <c r="R343" s="421"/>
      <c r="S343" s="421"/>
      <c r="T343" s="421"/>
    </row>
    <row r="344" spans="7:20" s="370" customFormat="1" hidden="1">
      <c r="G344" s="421"/>
      <c r="H344" s="421"/>
      <c r="I344" s="421"/>
      <c r="J344" s="421"/>
      <c r="K344" s="421"/>
      <c r="L344" s="421"/>
      <c r="M344" s="421"/>
      <c r="N344" s="421"/>
      <c r="O344" s="421"/>
      <c r="P344" s="421"/>
      <c r="Q344" s="421"/>
      <c r="R344" s="421"/>
      <c r="S344" s="421"/>
      <c r="T344" s="421"/>
    </row>
    <row r="345" spans="7:20" s="370" customFormat="1" hidden="1">
      <c r="G345" s="421"/>
      <c r="H345" s="421"/>
      <c r="I345" s="421"/>
      <c r="J345" s="421"/>
      <c r="K345" s="421"/>
      <c r="L345" s="421"/>
      <c r="M345" s="421"/>
      <c r="N345" s="421"/>
      <c r="O345" s="421"/>
      <c r="P345" s="421"/>
      <c r="Q345" s="421"/>
      <c r="R345" s="421"/>
      <c r="S345" s="421"/>
      <c r="T345" s="421"/>
    </row>
    <row r="346" spans="7:20" s="370" customFormat="1" hidden="1">
      <c r="G346" s="421"/>
      <c r="H346" s="421"/>
      <c r="I346" s="421"/>
      <c r="J346" s="421"/>
      <c r="K346" s="421"/>
      <c r="L346" s="421"/>
      <c r="M346" s="421"/>
      <c r="N346" s="421"/>
      <c r="O346" s="421"/>
      <c r="P346" s="421"/>
      <c r="Q346" s="421"/>
      <c r="R346" s="421"/>
      <c r="S346" s="421"/>
      <c r="T346" s="421"/>
    </row>
    <row r="347" spans="7:20" s="370" customFormat="1" hidden="1">
      <c r="G347" s="421"/>
      <c r="H347" s="421"/>
      <c r="I347" s="421"/>
      <c r="J347" s="421"/>
      <c r="K347" s="421"/>
      <c r="L347" s="421"/>
      <c r="M347" s="421"/>
      <c r="N347" s="421"/>
      <c r="O347" s="421"/>
      <c r="P347" s="421"/>
      <c r="Q347" s="421"/>
      <c r="R347" s="421"/>
      <c r="S347" s="421"/>
      <c r="T347" s="421"/>
    </row>
    <row r="348" spans="7:20" s="370" customFormat="1" hidden="1">
      <c r="G348" s="421"/>
      <c r="H348" s="421"/>
      <c r="I348" s="421"/>
      <c r="J348" s="421"/>
      <c r="K348" s="421"/>
      <c r="L348" s="421"/>
      <c r="M348" s="421"/>
      <c r="N348" s="421"/>
      <c r="O348" s="421"/>
      <c r="P348" s="421"/>
      <c r="Q348" s="421"/>
      <c r="R348" s="421"/>
      <c r="S348" s="421"/>
      <c r="T348" s="421"/>
    </row>
    <row r="349" spans="7:20" s="370" customFormat="1" hidden="1">
      <c r="G349" s="421"/>
      <c r="H349" s="421"/>
      <c r="I349" s="421"/>
      <c r="J349" s="421"/>
      <c r="K349" s="421"/>
      <c r="L349" s="421"/>
      <c r="M349" s="421"/>
      <c r="N349" s="421"/>
      <c r="O349" s="421"/>
      <c r="P349" s="421"/>
      <c r="Q349" s="421"/>
      <c r="R349" s="421"/>
      <c r="S349" s="421"/>
      <c r="T349" s="421"/>
    </row>
    <row r="350" spans="7:20" s="370" customFormat="1" hidden="1">
      <c r="G350" s="421"/>
      <c r="H350" s="421"/>
      <c r="I350" s="421"/>
      <c r="J350" s="421"/>
      <c r="K350" s="421"/>
      <c r="L350" s="421"/>
      <c r="M350" s="421"/>
      <c r="N350" s="421"/>
      <c r="O350" s="421"/>
      <c r="P350" s="421"/>
      <c r="Q350" s="421"/>
      <c r="R350" s="421"/>
      <c r="S350" s="421"/>
      <c r="T350" s="421"/>
    </row>
    <row r="351" spans="7:20" s="370" customFormat="1" hidden="1">
      <c r="G351" s="421"/>
      <c r="H351" s="421"/>
      <c r="I351" s="421"/>
      <c r="J351" s="421"/>
      <c r="K351" s="421"/>
      <c r="L351" s="421"/>
      <c r="M351" s="421"/>
      <c r="N351" s="421"/>
      <c r="O351" s="421"/>
      <c r="P351" s="421"/>
      <c r="Q351" s="421"/>
      <c r="R351" s="421"/>
      <c r="S351" s="421"/>
      <c r="T351" s="421"/>
    </row>
    <row r="352" spans="7:20" s="370" customFormat="1" hidden="1">
      <c r="G352" s="421"/>
      <c r="H352" s="421"/>
      <c r="I352" s="421"/>
      <c r="J352" s="421"/>
      <c r="K352" s="421"/>
      <c r="L352" s="421"/>
      <c r="M352" s="421"/>
      <c r="N352" s="421"/>
      <c r="O352" s="421"/>
      <c r="P352" s="421"/>
      <c r="Q352" s="421"/>
      <c r="R352" s="421"/>
      <c r="S352" s="421"/>
      <c r="T352" s="421"/>
    </row>
    <row r="353" spans="7:20" s="370" customFormat="1" hidden="1">
      <c r="G353" s="421"/>
      <c r="H353" s="421"/>
      <c r="I353" s="421"/>
      <c r="J353" s="421"/>
      <c r="K353" s="421"/>
      <c r="L353" s="421"/>
      <c r="M353" s="421"/>
      <c r="N353" s="421"/>
      <c r="O353" s="421"/>
      <c r="P353" s="421"/>
      <c r="Q353" s="421"/>
      <c r="R353" s="421"/>
      <c r="S353" s="421"/>
      <c r="T353" s="421"/>
    </row>
    <row r="354" spans="7:20" s="370" customFormat="1" hidden="1">
      <c r="G354" s="421"/>
      <c r="H354" s="421"/>
      <c r="I354" s="421"/>
      <c r="J354" s="421"/>
      <c r="K354" s="421"/>
      <c r="L354" s="421"/>
      <c r="M354" s="421"/>
      <c r="N354" s="421"/>
      <c r="O354" s="421"/>
      <c r="P354" s="421"/>
      <c r="Q354" s="421"/>
      <c r="R354" s="421"/>
      <c r="S354" s="421"/>
      <c r="T354" s="421"/>
    </row>
    <row r="355" spans="7:20" s="370" customFormat="1" hidden="1">
      <c r="G355" s="421"/>
      <c r="H355" s="421"/>
      <c r="I355" s="421"/>
      <c r="J355" s="421"/>
      <c r="K355" s="421"/>
      <c r="L355" s="421"/>
      <c r="M355" s="421"/>
      <c r="N355" s="421"/>
      <c r="O355" s="421"/>
      <c r="P355" s="421"/>
      <c r="Q355" s="421"/>
      <c r="R355" s="421"/>
      <c r="S355" s="421"/>
      <c r="T355" s="421"/>
    </row>
    <row r="356" spans="7:20" s="370" customFormat="1" hidden="1">
      <c r="G356" s="421"/>
      <c r="H356" s="421"/>
      <c r="I356" s="421"/>
      <c r="J356" s="421"/>
      <c r="K356" s="421"/>
      <c r="L356" s="421"/>
      <c r="M356" s="421"/>
      <c r="N356" s="421"/>
      <c r="O356" s="421"/>
      <c r="P356" s="421"/>
      <c r="Q356" s="421"/>
      <c r="R356" s="421"/>
      <c r="S356" s="421"/>
      <c r="T356" s="421"/>
    </row>
    <row r="357" spans="7:20" s="370" customFormat="1" hidden="1">
      <c r="G357" s="421"/>
      <c r="H357" s="421"/>
      <c r="I357" s="421"/>
      <c r="J357" s="421"/>
      <c r="K357" s="421"/>
      <c r="L357" s="421"/>
      <c r="M357" s="421"/>
      <c r="N357" s="421"/>
      <c r="O357" s="421"/>
      <c r="P357" s="421"/>
      <c r="Q357" s="421"/>
      <c r="R357" s="421"/>
      <c r="S357" s="421"/>
      <c r="T357" s="421"/>
    </row>
    <row r="358" spans="7:20" s="370" customFormat="1" hidden="1">
      <c r="G358" s="421"/>
      <c r="H358" s="421"/>
      <c r="I358" s="421"/>
      <c r="J358" s="421"/>
      <c r="K358" s="421"/>
      <c r="L358" s="421"/>
      <c r="M358" s="421"/>
      <c r="N358" s="421"/>
      <c r="O358" s="421"/>
      <c r="P358" s="421"/>
      <c r="Q358" s="421"/>
      <c r="R358" s="421"/>
      <c r="S358" s="421"/>
      <c r="T358" s="421"/>
    </row>
    <row r="359" spans="7:20" s="370" customFormat="1" hidden="1">
      <c r="G359" s="421"/>
      <c r="H359" s="421"/>
      <c r="I359" s="421"/>
      <c r="J359" s="421"/>
      <c r="K359" s="421"/>
      <c r="L359" s="421"/>
      <c r="M359" s="421"/>
      <c r="N359" s="421"/>
      <c r="O359" s="421"/>
      <c r="P359" s="421"/>
      <c r="Q359" s="421"/>
      <c r="R359" s="421"/>
      <c r="S359" s="421"/>
      <c r="T359" s="421"/>
    </row>
    <row r="360" spans="7:20" s="370" customFormat="1" hidden="1">
      <c r="G360" s="421"/>
      <c r="H360" s="421"/>
      <c r="I360" s="421"/>
      <c r="J360" s="421"/>
      <c r="K360" s="421"/>
      <c r="L360" s="421"/>
      <c r="M360" s="421"/>
      <c r="N360" s="421"/>
      <c r="O360" s="421"/>
      <c r="P360" s="421"/>
      <c r="Q360" s="421"/>
      <c r="R360" s="421"/>
      <c r="S360" s="421"/>
      <c r="T360" s="421"/>
    </row>
    <row r="361" spans="7:20" s="370" customFormat="1" hidden="1">
      <c r="G361" s="421"/>
      <c r="H361" s="421"/>
      <c r="I361" s="421"/>
      <c r="J361" s="421"/>
      <c r="K361" s="421"/>
      <c r="L361" s="421"/>
      <c r="M361" s="421"/>
      <c r="N361" s="421"/>
      <c r="O361" s="421"/>
      <c r="P361" s="421"/>
      <c r="Q361" s="421"/>
      <c r="R361" s="421"/>
      <c r="S361" s="421"/>
      <c r="T361" s="421"/>
    </row>
    <row r="362" spans="7:20" s="370" customFormat="1" hidden="1">
      <c r="G362" s="421"/>
      <c r="H362" s="421"/>
      <c r="I362" s="421"/>
      <c r="J362" s="421"/>
      <c r="K362" s="421"/>
      <c r="L362" s="421"/>
      <c r="M362" s="421"/>
      <c r="N362" s="421"/>
      <c r="O362" s="421"/>
      <c r="P362" s="421"/>
      <c r="Q362" s="421"/>
      <c r="R362" s="421"/>
      <c r="S362" s="421"/>
      <c r="T362" s="421"/>
    </row>
    <row r="363" spans="7:20" s="370" customFormat="1" hidden="1">
      <c r="G363" s="421"/>
      <c r="H363" s="421"/>
      <c r="I363" s="421"/>
      <c r="J363" s="421"/>
      <c r="K363" s="421"/>
      <c r="L363" s="421"/>
      <c r="M363" s="421"/>
      <c r="N363" s="421"/>
      <c r="O363" s="421"/>
      <c r="P363" s="421"/>
      <c r="Q363" s="421"/>
      <c r="R363" s="421"/>
      <c r="S363" s="421"/>
      <c r="T363" s="421"/>
    </row>
    <row r="364" spans="7:20" s="370" customFormat="1" hidden="1">
      <c r="G364" s="421"/>
      <c r="H364" s="421"/>
      <c r="I364" s="421"/>
      <c r="J364" s="421"/>
      <c r="K364" s="421"/>
      <c r="L364" s="421"/>
      <c r="M364" s="421"/>
      <c r="N364" s="421"/>
      <c r="O364" s="421"/>
      <c r="P364" s="421"/>
      <c r="Q364" s="421"/>
      <c r="R364" s="421"/>
      <c r="S364" s="421"/>
      <c r="T364" s="421"/>
    </row>
    <row r="365" spans="7:20" s="370" customFormat="1" hidden="1">
      <c r="G365" s="421"/>
      <c r="H365" s="421"/>
      <c r="I365" s="421"/>
      <c r="J365" s="421"/>
      <c r="K365" s="421"/>
      <c r="L365" s="421"/>
      <c r="M365" s="421"/>
      <c r="N365" s="421"/>
      <c r="O365" s="421"/>
      <c r="P365" s="421"/>
      <c r="Q365" s="421"/>
      <c r="R365" s="421"/>
      <c r="S365" s="421"/>
      <c r="T365" s="421"/>
    </row>
    <row r="366" spans="7:20" s="370" customFormat="1" hidden="1">
      <c r="G366" s="421"/>
      <c r="H366" s="421"/>
      <c r="I366" s="421"/>
      <c r="J366" s="421"/>
      <c r="K366" s="421"/>
      <c r="L366" s="421"/>
      <c r="M366" s="421"/>
      <c r="N366" s="421"/>
      <c r="O366" s="421"/>
      <c r="P366" s="421"/>
      <c r="Q366" s="421"/>
      <c r="R366" s="421"/>
      <c r="S366" s="421"/>
      <c r="T366" s="421"/>
    </row>
    <row r="367" spans="7:20" s="370" customFormat="1" hidden="1">
      <c r="G367" s="421"/>
      <c r="H367" s="421"/>
      <c r="I367" s="421"/>
      <c r="J367" s="421"/>
      <c r="K367" s="421"/>
      <c r="L367" s="421"/>
      <c r="M367" s="421"/>
      <c r="N367" s="421"/>
      <c r="O367" s="421"/>
      <c r="P367" s="421"/>
      <c r="Q367" s="421"/>
      <c r="R367" s="421"/>
      <c r="S367" s="421"/>
      <c r="T367" s="421"/>
    </row>
    <row r="368" spans="7:20" s="370" customFormat="1" hidden="1">
      <c r="G368" s="421"/>
      <c r="H368" s="421"/>
      <c r="I368" s="421"/>
      <c r="J368" s="421"/>
      <c r="K368" s="421"/>
      <c r="L368" s="421"/>
      <c r="M368" s="421"/>
      <c r="N368" s="421"/>
      <c r="O368" s="421"/>
      <c r="P368" s="421"/>
      <c r="Q368" s="421"/>
      <c r="R368" s="421"/>
      <c r="S368" s="421"/>
      <c r="T368" s="421"/>
    </row>
    <row r="369" spans="7:20" s="370" customFormat="1" hidden="1">
      <c r="G369" s="421"/>
      <c r="H369" s="421"/>
      <c r="I369" s="421"/>
      <c r="J369" s="421"/>
      <c r="K369" s="421"/>
      <c r="L369" s="421"/>
      <c r="M369" s="421"/>
      <c r="N369" s="421"/>
      <c r="O369" s="421"/>
      <c r="P369" s="421"/>
      <c r="Q369" s="421"/>
      <c r="R369" s="421"/>
      <c r="S369" s="421"/>
      <c r="T369" s="421"/>
    </row>
    <row r="370" spans="7:20" s="370" customFormat="1" hidden="1">
      <c r="G370" s="421"/>
      <c r="H370" s="421"/>
      <c r="I370" s="421"/>
      <c r="J370" s="421"/>
      <c r="K370" s="421"/>
      <c r="L370" s="421"/>
      <c r="M370" s="421"/>
      <c r="N370" s="421"/>
      <c r="O370" s="421"/>
      <c r="P370" s="421"/>
      <c r="Q370" s="421"/>
      <c r="R370" s="421"/>
      <c r="S370" s="421"/>
      <c r="T370" s="421"/>
    </row>
    <row r="371" spans="7:20" s="370" customFormat="1" hidden="1">
      <c r="G371" s="421"/>
      <c r="H371" s="421"/>
      <c r="I371" s="421"/>
      <c r="J371" s="421"/>
      <c r="K371" s="421"/>
      <c r="L371" s="421"/>
      <c r="M371" s="421"/>
      <c r="N371" s="421"/>
      <c r="O371" s="421"/>
      <c r="P371" s="421"/>
      <c r="Q371" s="421"/>
      <c r="R371" s="421"/>
      <c r="S371" s="421"/>
      <c r="T371" s="421"/>
    </row>
    <row r="372" spans="7:20" s="370" customFormat="1" hidden="1">
      <c r="G372" s="421"/>
      <c r="H372" s="421"/>
      <c r="I372" s="421"/>
      <c r="J372" s="421"/>
      <c r="K372" s="421"/>
      <c r="L372" s="421"/>
      <c r="M372" s="421"/>
      <c r="N372" s="421"/>
      <c r="O372" s="421"/>
      <c r="P372" s="421"/>
      <c r="Q372" s="421"/>
      <c r="R372" s="421"/>
      <c r="S372" s="421"/>
      <c r="T372" s="421"/>
    </row>
    <row r="373" spans="7:20" s="370" customFormat="1" hidden="1">
      <c r="G373" s="421"/>
      <c r="H373" s="421"/>
      <c r="I373" s="421"/>
      <c r="J373" s="421"/>
      <c r="K373" s="421"/>
      <c r="L373" s="421"/>
      <c r="M373" s="421"/>
      <c r="N373" s="421"/>
      <c r="O373" s="421"/>
      <c r="P373" s="421"/>
      <c r="Q373" s="421"/>
      <c r="R373" s="421"/>
      <c r="S373" s="421"/>
      <c r="T373" s="421"/>
    </row>
    <row r="374" spans="7:20" s="370" customFormat="1" hidden="1">
      <c r="G374" s="421"/>
      <c r="H374" s="421"/>
      <c r="I374" s="421"/>
      <c r="J374" s="421"/>
      <c r="K374" s="421"/>
      <c r="L374" s="421"/>
      <c r="M374" s="421"/>
      <c r="N374" s="421"/>
      <c r="O374" s="421"/>
      <c r="P374" s="421"/>
      <c r="Q374" s="421"/>
      <c r="R374" s="421"/>
      <c r="S374" s="421"/>
      <c r="T374" s="421"/>
    </row>
    <row r="375" spans="7:20" s="370" customFormat="1" hidden="1">
      <c r="G375" s="421"/>
      <c r="H375" s="421"/>
      <c r="I375" s="421"/>
      <c r="J375" s="421"/>
      <c r="K375" s="421"/>
      <c r="L375" s="421"/>
      <c r="M375" s="421"/>
      <c r="N375" s="421"/>
      <c r="O375" s="421"/>
      <c r="P375" s="421"/>
      <c r="Q375" s="421"/>
      <c r="R375" s="421"/>
      <c r="S375" s="421"/>
      <c r="T375" s="421"/>
    </row>
    <row r="376" spans="7:20" s="370" customFormat="1" hidden="1">
      <c r="G376" s="421"/>
      <c r="H376" s="421"/>
      <c r="I376" s="421"/>
      <c r="J376" s="421"/>
      <c r="K376" s="421"/>
      <c r="L376" s="421"/>
      <c r="M376" s="421"/>
      <c r="N376" s="421"/>
      <c r="O376" s="421"/>
      <c r="P376" s="421"/>
      <c r="Q376" s="421"/>
      <c r="R376" s="421"/>
      <c r="S376" s="421"/>
      <c r="T376" s="421"/>
    </row>
    <row r="377" spans="7:20" s="370" customFormat="1" hidden="1">
      <c r="G377" s="421"/>
      <c r="H377" s="421"/>
      <c r="I377" s="421"/>
      <c r="J377" s="421"/>
      <c r="K377" s="421"/>
      <c r="L377" s="421"/>
      <c r="M377" s="421"/>
      <c r="N377" s="421"/>
      <c r="O377" s="421"/>
      <c r="P377" s="421"/>
      <c r="Q377" s="421"/>
      <c r="R377" s="421"/>
      <c r="S377" s="421"/>
      <c r="T377" s="421"/>
    </row>
    <row r="378" spans="7:20" s="370" customFormat="1" hidden="1">
      <c r="G378" s="421"/>
      <c r="H378" s="421"/>
      <c r="I378" s="421"/>
      <c r="J378" s="421"/>
      <c r="K378" s="421"/>
      <c r="L378" s="421"/>
      <c r="M378" s="421"/>
      <c r="N378" s="421"/>
      <c r="O378" s="421"/>
      <c r="P378" s="421"/>
      <c r="Q378" s="421"/>
      <c r="R378" s="421"/>
      <c r="S378" s="421"/>
      <c r="T378" s="421"/>
    </row>
    <row r="379" spans="7:20" s="370" customFormat="1" hidden="1">
      <c r="G379" s="421"/>
      <c r="H379" s="421"/>
      <c r="I379" s="421"/>
      <c r="J379" s="421"/>
      <c r="K379" s="421"/>
      <c r="L379" s="421"/>
      <c r="M379" s="421"/>
      <c r="N379" s="421"/>
      <c r="O379" s="421"/>
      <c r="P379" s="421"/>
      <c r="Q379" s="421"/>
      <c r="R379" s="421"/>
      <c r="S379" s="421"/>
      <c r="T379" s="421"/>
    </row>
    <row r="380" spans="7:20" s="370" customFormat="1" hidden="1">
      <c r="G380" s="421"/>
      <c r="H380" s="421"/>
      <c r="I380" s="421"/>
      <c r="J380" s="421"/>
      <c r="K380" s="421"/>
      <c r="L380" s="421"/>
      <c r="M380" s="421"/>
      <c r="N380" s="421"/>
      <c r="O380" s="421"/>
      <c r="P380" s="421"/>
      <c r="Q380" s="421"/>
      <c r="R380" s="421"/>
      <c r="S380" s="421"/>
      <c r="T380" s="421"/>
    </row>
    <row r="381" spans="7:20" s="370" customFormat="1" hidden="1">
      <c r="G381" s="421"/>
      <c r="H381" s="421"/>
      <c r="I381" s="421"/>
      <c r="J381" s="421"/>
      <c r="K381" s="421"/>
      <c r="L381" s="421"/>
      <c r="M381" s="421"/>
      <c r="N381" s="421"/>
      <c r="O381" s="421"/>
      <c r="P381" s="421"/>
      <c r="Q381" s="421"/>
      <c r="R381" s="421"/>
      <c r="S381" s="421"/>
      <c r="T381" s="421"/>
    </row>
    <row r="382" spans="7:20" s="370" customFormat="1" hidden="1">
      <c r="G382" s="421"/>
      <c r="H382" s="421"/>
      <c r="I382" s="421"/>
      <c r="J382" s="421"/>
      <c r="K382" s="421"/>
      <c r="L382" s="421"/>
      <c r="M382" s="421"/>
      <c r="N382" s="421"/>
      <c r="O382" s="421"/>
      <c r="P382" s="421"/>
      <c r="Q382" s="421"/>
      <c r="R382" s="421"/>
      <c r="S382" s="421"/>
      <c r="T382" s="421"/>
    </row>
    <row r="383" spans="7:20" s="370" customFormat="1" hidden="1">
      <c r="G383" s="421"/>
      <c r="H383" s="421"/>
      <c r="I383" s="421"/>
      <c r="J383" s="421"/>
      <c r="K383" s="421"/>
      <c r="L383" s="421"/>
      <c r="M383" s="421"/>
      <c r="N383" s="421"/>
      <c r="O383" s="421"/>
      <c r="P383" s="421"/>
      <c r="Q383" s="421"/>
      <c r="R383" s="421"/>
      <c r="S383" s="421"/>
      <c r="T383" s="421"/>
    </row>
    <row r="384" spans="7:20" s="370" customFormat="1" hidden="1">
      <c r="G384" s="421"/>
      <c r="H384" s="421"/>
      <c r="I384" s="421"/>
      <c r="J384" s="421"/>
      <c r="K384" s="421"/>
      <c r="L384" s="421"/>
      <c r="M384" s="421"/>
      <c r="N384" s="421"/>
      <c r="O384" s="421"/>
      <c r="P384" s="421"/>
      <c r="Q384" s="421"/>
      <c r="R384" s="421"/>
      <c r="S384" s="421"/>
      <c r="T384" s="421"/>
    </row>
    <row r="385" spans="7:20" s="370" customFormat="1" hidden="1">
      <c r="G385" s="421"/>
      <c r="H385" s="421"/>
      <c r="I385" s="421"/>
      <c r="J385" s="421"/>
      <c r="K385" s="421"/>
      <c r="L385" s="421"/>
      <c r="M385" s="421"/>
      <c r="N385" s="421"/>
      <c r="O385" s="421"/>
      <c r="P385" s="421"/>
      <c r="Q385" s="421"/>
      <c r="R385" s="421"/>
      <c r="S385" s="421"/>
      <c r="T385" s="421"/>
    </row>
    <row r="386" spans="7:20" s="370" customFormat="1" hidden="1">
      <c r="G386" s="421"/>
      <c r="H386" s="421"/>
      <c r="I386" s="421"/>
      <c r="J386" s="421"/>
      <c r="K386" s="421"/>
      <c r="L386" s="421"/>
      <c r="M386" s="421"/>
      <c r="N386" s="421"/>
      <c r="O386" s="421"/>
      <c r="P386" s="421"/>
      <c r="Q386" s="421"/>
      <c r="R386" s="421"/>
      <c r="S386" s="421"/>
      <c r="T386" s="421"/>
    </row>
    <row r="387" spans="7:20" s="370" customFormat="1" hidden="1">
      <c r="G387" s="421"/>
      <c r="H387" s="421"/>
      <c r="I387" s="421"/>
      <c r="J387" s="421"/>
      <c r="K387" s="421"/>
      <c r="L387" s="421"/>
      <c r="M387" s="421"/>
      <c r="N387" s="421"/>
      <c r="O387" s="421"/>
      <c r="P387" s="421"/>
      <c r="Q387" s="421"/>
      <c r="R387" s="421"/>
      <c r="S387" s="421"/>
      <c r="T387" s="421"/>
    </row>
    <row r="388" spans="7:20" s="370" customFormat="1" hidden="1">
      <c r="G388" s="421"/>
      <c r="H388" s="421"/>
      <c r="I388" s="421"/>
      <c r="J388" s="421"/>
      <c r="K388" s="421"/>
      <c r="L388" s="421"/>
      <c r="M388" s="421"/>
      <c r="N388" s="421"/>
      <c r="O388" s="421"/>
      <c r="P388" s="421"/>
      <c r="Q388" s="421"/>
      <c r="R388" s="421"/>
      <c r="S388" s="421"/>
      <c r="T388" s="421"/>
    </row>
    <row r="389" spans="7:20" s="370" customFormat="1" hidden="1">
      <c r="G389" s="421"/>
      <c r="H389" s="421"/>
      <c r="I389" s="421"/>
      <c r="J389" s="421"/>
      <c r="K389" s="421"/>
      <c r="L389" s="421"/>
      <c r="M389" s="421"/>
      <c r="N389" s="421"/>
      <c r="O389" s="421"/>
      <c r="P389" s="421"/>
      <c r="Q389" s="421"/>
      <c r="R389" s="421"/>
      <c r="S389" s="421"/>
      <c r="T389" s="421"/>
    </row>
    <row r="390" spans="7:20" s="370" customFormat="1" hidden="1">
      <c r="G390" s="421"/>
      <c r="H390" s="421"/>
      <c r="I390" s="421"/>
      <c r="J390" s="421"/>
      <c r="K390" s="421"/>
      <c r="L390" s="421"/>
      <c r="M390" s="421"/>
      <c r="N390" s="421"/>
      <c r="O390" s="421"/>
      <c r="P390" s="421"/>
      <c r="Q390" s="421"/>
      <c r="R390" s="421"/>
      <c r="S390" s="421"/>
      <c r="T390" s="421"/>
    </row>
    <row r="391" spans="7:20" s="370" customFormat="1" hidden="1">
      <c r="G391" s="421"/>
      <c r="H391" s="421"/>
      <c r="I391" s="421"/>
      <c r="J391" s="421"/>
      <c r="K391" s="421"/>
      <c r="L391" s="421"/>
      <c r="M391" s="421"/>
      <c r="N391" s="421"/>
      <c r="O391" s="421"/>
      <c r="P391" s="421"/>
      <c r="Q391" s="421"/>
      <c r="R391" s="421"/>
      <c r="S391" s="421"/>
      <c r="T391" s="421"/>
    </row>
    <row r="392" spans="7:20" s="370" customFormat="1" hidden="1">
      <c r="G392" s="421"/>
      <c r="H392" s="421"/>
      <c r="I392" s="421"/>
      <c r="J392" s="421"/>
      <c r="K392" s="421"/>
      <c r="L392" s="421"/>
      <c r="M392" s="421"/>
      <c r="N392" s="421"/>
      <c r="O392" s="421"/>
      <c r="P392" s="421"/>
      <c r="Q392" s="421"/>
      <c r="R392" s="421"/>
      <c r="S392" s="421"/>
      <c r="T392" s="421"/>
    </row>
    <row r="393" spans="7:20" s="370" customFormat="1" hidden="1">
      <c r="G393" s="421"/>
      <c r="H393" s="421"/>
      <c r="I393" s="421"/>
      <c r="J393" s="421"/>
      <c r="K393" s="421"/>
      <c r="L393" s="421"/>
      <c r="M393" s="421"/>
      <c r="N393" s="421"/>
      <c r="O393" s="421"/>
      <c r="P393" s="421"/>
      <c r="Q393" s="421"/>
      <c r="R393" s="421"/>
      <c r="S393" s="421"/>
      <c r="T393" s="421"/>
    </row>
    <row r="394" spans="7:20" s="370" customFormat="1" hidden="1">
      <c r="G394" s="421"/>
      <c r="H394" s="421"/>
      <c r="I394" s="421"/>
      <c r="J394" s="421"/>
      <c r="K394" s="421"/>
      <c r="L394" s="421"/>
      <c r="M394" s="421"/>
      <c r="N394" s="421"/>
      <c r="O394" s="421"/>
      <c r="P394" s="421"/>
      <c r="Q394" s="421"/>
      <c r="R394" s="421"/>
      <c r="S394" s="421"/>
      <c r="T394" s="421"/>
    </row>
    <row r="395" spans="7:20" s="370" customFormat="1" hidden="1">
      <c r="G395" s="421"/>
      <c r="H395" s="421"/>
      <c r="I395" s="421"/>
      <c r="J395" s="421"/>
      <c r="K395" s="421"/>
      <c r="L395" s="421"/>
      <c r="M395" s="421"/>
      <c r="N395" s="421"/>
      <c r="O395" s="421"/>
      <c r="P395" s="421"/>
      <c r="Q395" s="421"/>
      <c r="R395" s="421"/>
      <c r="S395" s="421"/>
      <c r="T395" s="421"/>
    </row>
    <row r="396" spans="7:20" s="370" customFormat="1" hidden="1">
      <c r="G396" s="421"/>
      <c r="H396" s="421"/>
      <c r="I396" s="421"/>
      <c r="J396" s="421"/>
      <c r="K396" s="421"/>
      <c r="L396" s="421"/>
      <c r="M396" s="421"/>
      <c r="N396" s="421"/>
      <c r="O396" s="421"/>
      <c r="P396" s="421"/>
      <c r="Q396" s="421"/>
      <c r="R396" s="421"/>
      <c r="S396" s="421"/>
      <c r="T396" s="421"/>
    </row>
    <row r="397" spans="7:20" s="370" customFormat="1" hidden="1">
      <c r="G397" s="421"/>
      <c r="H397" s="421"/>
      <c r="I397" s="421"/>
      <c r="J397" s="421"/>
      <c r="K397" s="421"/>
      <c r="L397" s="421"/>
      <c r="M397" s="421"/>
      <c r="N397" s="421"/>
      <c r="O397" s="421"/>
      <c r="P397" s="421"/>
      <c r="Q397" s="421"/>
      <c r="R397" s="421"/>
      <c r="S397" s="421"/>
      <c r="T397" s="421"/>
    </row>
    <row r="398" spans="7:20" s="370" customFormat="1" hidden="1">
      <c r="G398" s="421"/>
      <c r="H398" s="421"/>
      <c r="I398" s="421"/>
      <c r="J398" s="421"/>
      <c r="K398" s="421"/>
      <c r="L398" s="421"/>
      <c r="M398" s="421"/>
      <c r="N398" s="421"/>
      <c r="O398" s="421"/>
      <c r="P398" s="421"/>
      <c r="Q398" s="421"/>
      <c r="R398" s="421"/>
      <c r="S398" s="421"/>
      <c r="T398" s="421"/>
    </row>
    <row r="399" spans="7:20" s="370" customFormat="1" hidden="1">
      <c r="G399" s="421"/>
      <c r="H399" s="421"/>
      <c r="I399" s="421"/>
      <c r="J399" s="421"/>
      <c r="K399" s="421"/>
      <c r="L399" s="421"/>
      <c r="M399" s="421"/>
      <c r="N399" s="421"/>
      <c r="O399" s="421"/>
      <c r="P399" s="421"/>
      <c r="Q399" s="421"/>
      <c r="R399" s="421"/>
      <c r="S399" s="421"/>
      <c r="T399" s="421"/>
    </row>
    <row r="400" spans="7:20" s="370" customFormat="1" hidden="1">
      <c r="G400" s="421"/>
      <c r="H400" s="421"/>
      <c r="I400" s="421"/>
      <c r="J400" s="421"/>
      <c r="K400" s="421"/>
      <c r="L400" s="421"/>
      <c r="M400" s="421"/>
      <c r="N400" s="421"/>
      <c r="O400" s="421"/>
      <c r="P400" s="421"/>
      <c r="Q400" s="421"/>
      <c r="R400" s="421"/>
      <c r="S400" s="421"/>
      <c r="T400" s="421"/>
    </row>
    <row r="401" spans="7:20" s="370" customFormat="1" hidden="1">
      <c r="G401" s="421"/>
      <c r="H401" s="421"/>
      <c r="I401" s="421"/>
      <c r="J401" s="421"/>
      <c r="K401" s="421"/>
      <c r="L401" s="421"/>
      <c r="M401" s="421"/>
      <c r="N401" s="421"/>
      <c r="O401" s="421"/>
      <c r="P401" s="421"/>
      <c r="Q401" s="421"/>
      <c r="R401" s="421"/>
      <c r="S401" s="421"/>
      <c r="T401" s="421"/>
    </row>
    <row r="402" spans="7:20" s="370" customFormat="1" hidden="1">
      <c r="G402" s="421"/>
      <c r="H402" s="421"/>
      <c r="I402" s="421"/>
      <c r="J402" s="421"/>
      <c r="K402" s="421"/>
      <c r="L402" s="421"/>
      <c r="M402" s="421"/>
      <c r="N402" s="421"/>
      <c r="O402" s="421"/>
      <c r="P402" s="421"/>
      <c r="Q402" s="421"/>
      <c r="R402" s="421"/>
      <c r="S402" s="421"/>
      <c r="T402" s="421"/>
    </row>
    <row r="403" spans="7:20" s="370" customFormat="1" hidden="1">
      <c r="G403" s="421"/>
      <c r="H403" s="421"/>
      <c r="I403" s="421"/>
      <c r="J403" s="421"/>
      <c r="K403" s="421"/>
      <c r="L403" s="421"/>
      <c r="M403" s="421"/>
      <c r="N403" s="421"/>
      <c r="O403" s="421"/>
      <c r="P403" s="421"/>
      <c r="Q403" s="421"/>
      <c r="R403" s="421"/>
      <c r="S403" s="421"/>
      <c r="T403" s="421"/>
    </row>
    <row r="404" spans="7:20" s="370" customFormat="1" hidden="1">
      <c r="G404" s="421"/>
      <c r="H404" s="421"/>
      <c r="I404" s="421"/>
      <c r="J404" s="421"/>
      <c r="K404" s="421"/>
      <c r="L404" s="421"/>
      <c r="M404" s="421"/>
      <c r="N404" s="421"/>
      <c r="O404" s="421"/>
      <c r="P404" s="421"/>
      <c r="Q404" s="421"/>
      <c r="R404" s="421"/>
      <c r="S404" s="421"/>
      <c r="T404" s="421"/>
    </row>
    <row r="405" spans="7:20" s="370" customFormat="1" hidden="1">
      <c r="G405" s="421"/>
      <c r="H405" s="421"/>
      <c r="I405" s="421"/>
      <c r="J405" s="421"/>
      <c r="K405" s="421"/>
      <c r="L405" s="421"/>
      <c r="M405" s="421"/>
      <c r="N405" s="421"/>
      <c r="O405" s="421"/>
      <c r="P405" s="421"/>
      <c r="Q405" s="421"/>
      <c r="R405" s="421"/>
      <c r="S405" s="421"/>
      <c r="T405" s="421"/>
    </row>
    <row r="406" spans="7:20" s="370" customFormat="1" hidden="1">
      <c r="G406" s="421"/>
      <c r="H406" s="421"/>
      <c r="I406" s="421"/>
      <c r="J406" s="421"/>
      <c r="K406" s="421"/>
      <c r="L406" s="421"/>
      <c r="M406" s="421"/>
      <c r="N406" s="421"/>
      <c r="O406" s="421"/>
      <c r="P406" s="421"/>
      <c r="Q406" s="421"/>
      <c r="R406" s="421"/>
      <c r="S406" s="421"/>
      <c r="T406" s="421"/>
    </row>
    <row r="407" spans="7:20" s="370" customFormat="1" hidden="1">
      <c r="G407" s="421"/>
      <c r="H407" s="421"/>
      <c r="I407" s="421"/>
      <c r="J407" s="421"/>
      <c r="K407" s="421"/>
      <c r="L407" s="421"/>
      <c r="M407" s="421"/>
      <c r="N407" s="421"/>
      <c r="O407" s="421"/>
      <c r="P407" s="421"/>
      <c r="Q407" s="421"/>
      <c r="R407" s="421"/>
      <c r="S407" s="421"/>
      <c r="T407" s="421"/>
    </row>
    <row r="408" spans="7:20" s="370" customFormat="1" hidden="1">
      <c r="G408" s="421"/>
      <c r="H408" s="421"/>
      <c r="I408" s="421"/>
      <c r="J408" s="421"/>
      <c r="K408" s="421"/>
      <c r="L408" s="421"/>
      <c r="M408" s="421"/>
      <c r="N408" s="421"/>
      <c r="O408" s="421"/>
      <c r="P408" s="421"/>
      <c r="Q408" s="421"/>
      <c r="R408" s="421"/>
      <c r="S408" s="421"/>
      <c r="T408" s="421"/>
    </row>
    <row r="409" spans="7:20" s="370" customFormat="1" hidden="1">
      <c r="G409" s="421"/>
      <c r="H409" s="421"/>
      <c r="I409" s="421"/>
      <c r="J409" s="421"/>
      <c r="K409" s="421"/>
      <c r="L409" s="421"/>
      <c r="M409" s="421"/>
      <c r="N409" s="421"/>
      <c r="O409" s="421"/>
      <c r="P409" s="421"/>
      <c r="Q409" s="421"/>
      <c r="R409" s="421"/>
      <c r="S409" s="421"/>
      <c r="T409" s="421"/>
    </row>
    <row r="410" spans="7:20" s="370" customFormat="1" hidden="1">
      <c r="G410" s="421"/>
      <c r="H410" s="421"/>
      <c r="I410" s="421"/>
      <c r="J410" s="421"/>
      <c r="K410" s="421"/>
      <c r="L410" s="421"/>
      <c r="M410" s="421"/>
      <c r="N410" s="421"/>
      <c r="O410" s="421"/>
      <c r="P410" s="421"/>
      <c r="Q410" s="421"/>
      <c r="R410" s="421"/>
      <c r="S410" s="421"/>
      <c r="T410" s="421"/>
    </row>
    <row r="411" spans="7:20" s="370" customFormat="1" hidden="1">
      <c r="G411" s="421"/>
      <c r="H411" s="421"/>
      <c r="I411" s="421"/>
      <c r="J411" s="421"/>
      <c r="K411" s="421"/>
      <c r="L411" s="421"/>
      <c r="M411" s="421"/>
      <c r="N411" s="421"/>
      <c r="O411" s="421"/>
      <c r="P411" s="421"/>
      <c r="Q411" s="421"/>
      <c r="R411" s="421"/>
      <c r="S411" s="421"/>
      <c r="T411" s="421"/>
    </row>
    <row r="412" spans="7:20" s="370" customFormat="1" hidden="1">
      <c r="G412" s="421"/>
      <c r="H412" s="421"/>
      <c r="I412" s="421"/>
      <c r="J412" s="421"/>
      <c r="K412" s="421"/>
      <c r="L412" s="421"/>
      <c r="M412" s="421"/>
      <c r="N412" s="421"/>
      <c r="O412" s="421"/>
      <c r="P412" s="421"/>
      <c r="Q412" s="421"/>
      <c r="R412" s="421"/>
      <c r="S412" s="421"/>
      <c r="T412" s="421"/>
    </row>
    <row r="413" spans="7:20" s="370" customFormat="1" hidden="1">
      <c r="G413" s="421"/>
      <c r="H413" s="421"/>
      <c r="I413" s="421"/>
      <c r="J413" s="421"/>
      <c r="K413" s="421"/>
      <c r="L413" s="421"/>
      <c r="M413" s="421"/>
      <c r="N413" s="421"/>
      <c r="O413" s="421"/>
      <c r="P413" s="421"/>
      <c r="Q413" s="421"/>
      <c r="R413" s="421"/>
      <c r="S413" s="421"/>
      <c r="T413" s="421"/>
    </row>
    <row r="414" spans="7:20" s="370" customFormat="1" hidden="1">
      <c r="G414" s="421"/>
      <c r="H414" s="421"/>
      <c r="I414" s="421"/>
      <c r="J414" s="421"/>
      <c r="K414" s="421"/>
      <c r="L414" s="421"/>
      <c r="M414" s="421"/>
      <c r="N414" s="421"/>
      <c r="O414" s="421"/>
      <c r="P414" s="421"/>
      <c r="Q414" s="421"/>
      <c r="R414" s="421"/>
      <c r="S414" s="421"/>
      <c r="T414" s="421"/>
    </row>
    <row r="415" spans="7:20" s="370" customFormat="1" hidden="1">
      <c r="G415" s="421"/>
      <c r="H415" s="421"/>
      <c r="I415" s="421"/>
      <c r="J415" s="421"/>
      <c r="K415" s="421"/>
      <c r="L415" s="421"/>
      <c r="M415" s="421"/>
      <c r="N415" s="421"/>
      <c r="O415" s="421"/>
      <c r="P415" s="421"/>
      <c r="Q415" s="421"/>
      <c r="R415" s="421"/>
      <c r="S415" s="421"/>
      <c r="T415" s="421"/>
    </row>
    <row r="416" spans="7:20" s="370" customFormat="1" hidden="1">
      <c r="G416" s="421"/>
      <c r="H416" s="421"/>
      <c r="I416" s="421"/>
      <c r="J416" s="421"/>
      <c r="K416" s="421"/>
      <c r="L416" s="421"/>
      <c r="M416" s="421"/>
      <c r="N416" s="421"/>
      <c r="O416" s="421"/>
      <c r="P416" s="421"/>
      <c r="Q416" s="421"/>
      <c r="R416" s="421"/>
      <c r="S416" s="421"/>
      <c r="T416" s="421"/>
    </row>
    <row r="417" spans="7:20" s="370" customFormat="1" hidden="1">
      <c r="G417" s="421"/>
      <c r="H417" s="421"/>
      <c r="I417" s="421"/>
      <c r="J417" s="421"/>
      <c r="K417" s="421"/>
      <c r="L417" s="421"/>
      <c r="M417" s="421"/>
      <c r="N417" s="421"/>
      <c r="O417" s="421"/>
      <c r="P417" s="421"/>
      <c r="Q417" s="421"/>
      <c r="R417" s="421"/>
      <c r="S417" s="421"/>
      <c r="T417" s="421"/>
    </row>
    <row r="418" spans="7:20" s="370" customFormat="1" hidden="1">
      <c r="G418" s="421"/>
      <c r="H418" s="421"/>
      <c r="I418" s="421"/>
      <c r="J418" s="421"/>
      <c r="K418" s="421"/>
      <c r="L418" s="421"/>
      <c r="M418" s="421"/>
      <c r="N418" s="421"/>
      <c r="O418" s="421"/>
      <c r="P418" s="421"/>
      <c r="Q418" s="421"/>
      <c r="R418" s="421"/>
      <c r="S418" s="421"/>
      <c r="T418" s="421"/>
    </row>
    <row r="419" spans="7:20" s="370" customFormat="1" hidden="1">
      <c r="G419" s="421"/>
      <c r="H419" s="421"/>
      <c r="I419" s="421"/>
      <c r="J419" s="421"/>
      <c r="K419" s="421"/>
      <c r="L419" s="421"/>
      <c r="M419" s="421"/>
      <c r="N419" s="421"/>
      <c r="O419" s="421"/>
      <c r="P419" s="421"/>
      <c r="Q419" s="421"/>
      <c r="R419" s="421"/>
      <c r="S419" s="421"/>
      <c r="T419" s="421"/>
    </row>
    <row r="420" spans="7:20" s="370" customFormat="1" hidden="1">
      <c r="G420" s="421"/>
      <c r="H420" s="421"/>
      <c r="I420" s="421"/>
      <c r="J420" s="421"/>
      <c r="K420" s="421"/>
      <c r="L420" s="421"/>
      <c r="M420" s="421"/>
      <c r="N420" s="421"/>
      <c r="O420" s="421"/>
      <c r="P420" s="421"/>
      <c r="Q420" s="421"/>
      <c r="R420" s="421"/>
      <c r="S420" s="421"/>
      <c r="T420" s="421"/>
    </row>
    <row r="421" spans="7:20" s="370" customFormat="1" hidden="1">
      <c r="G421" s="421"/>
      <c r="H421" s="421"/>
      <c r="I421" s="421"/>
      <c r="J421" s="421"/>
      <c r="K421" s="421"/>
      <c r="L421" s="421"/>
      <c r="M421" s="421"/>
      <c r="N421" s="421"/>
      <c r="O421" s="421"/>
      <c r="P421" s="421"/>
      <c r="Q421" s="421"/>
      <c r="R421" s="421"/>
      <c r="S421" s="421"/>
      <c r="T421" s="421"/>
    </row>
    <row r="422" spans="7:20" s="370" customFormat="1" hidden="1">
      <c r="G422" s="421"/>
      <c r="H422" s="421"/>
      <c r="I422" s="421"/>
      <c r="J422" s="421"/>
      <c r="K422" s="421"/>
      <c r="L422" s="421"/>
      <c r="M422" s="421"/>
      <c r="N422" s="421"/>
      <c r="O422" s="421"/>
      <c r="P422" s="421"/>
      <c r="Q422" s="421"/>
      <c r="R422" s="421"/>
      <c r="S422" s="421"/>
      <c r="T422" s="421"/>
    </row>
    <row r="423" spans="7:20" s="370" customFormat="1" hidden="1">
      <c r="G423" s="421"/>
      <c r="H423" s="421"/>
      <c r="I423" s="421"/>
      <c r="J423" s="421"/>
      <c r="K423" s="421"/>
      <c r="L423" s="421"/>
      <c r="M423" s="421"/>
      <c r="N423" s="421"/>
      <c r="O423" s="421"/>
      <c r="P423" s="421"/>
      <c r="Q423" s="421"/>
      <c r="R423" s="421"/>
      <c r="S423" s="421"/>
      <c r="T423" s="421"/>
    </row>
    <row r="424" spans="7:20" s="370" customFormat="1" hidden="1">
      <c r="G424" s="421"/>
      <c r="H424" s="421"/>
      <c r="I424" s="421"/>
      <c r="J424" s="421"/>
      <c r="K424" s="421"/>
      <c r="L424" s="421"/>
      <c r="M424" s="421"/>
      <c r="N424" s="421"/>
      <c r="O424" s="421"/>
      <c r="P424" s="421"/>
      <c r="Q424" s="421"/>
      <c r="R424" s="421"/>
      <c r="S424" s="421"/>
      <c r="T424" s="421"/>
    </row>
    <row r="425" spans="7:20" s="370" customFormat="1" hidden="1">
      <c r="G425" s="421"/>
      <c r="H425" s="421"/>
      <c r="I425" s="421"/>
      <c r="J425" s="421"/>
      <c r="K425" s="421"/>
      <c r="L425" s="421"/>
      <c r="M425" s="421"/>
      <c r="N425" s="421"/>
      <c r="O425" s="421"/>
      <c r="P425" s="421"/>
      <c r="Q425" s="421"/>
      <c r="R425" s="421"/>
      <c r="S425" s="421"/>
      <c r="T425" s="421"/>
    </row>
    <row r="426" spans="7:20" s="370" customFormat="1" hidden="1">
      <c r="G426" s="421"/>
      <c r="H426" s="421"/>
      <c r="I426" s="421"/>
      <c r="J426" s="421"/>
      <c r="K426" s="421"/>
      <c r="L426" s="421"/>
      <c r="M426" s="421"/>
      <c r="N426" s="421"/>
      <c r="O426" s="421"/>
      <c r="P426" s="421"/>
      <c r="Q426" s="421"/>
      <c r="R426" s="421"/>
      <c r="S426" s="421"/>
      <c r="T426" s="421"/>
    </row>
    <row r="427" spans="7:20" s="370" customFormat="1" hidden="1">
      <c r="G427" s="421"/>
      <c r="H427" s="421"/>
      <c r="I427" s="421"/>
      <c r="J427" s="421"/>
      <c r="K427" s="421"/>
      <c r="L427" s="421"/>
      <c r="M427" s="421"/>
      <c r="N427" s="421"/>
      <c r="O427" s="421"/>
      <c r="P427" s="421"/>
      <c r="Q427" s="421"/>
      <c r="R427" s="421"/>
      <c r="S427" s="421"/>
      <c r="T427" s="421"/>
    </row>
    <row r="428" spans="7:20" s="370" customFormat="1" hidden="1">
      <c r="G428" s="421"/>
      <c r="H428" s="421"/>
      <c r="I428" s="421"/>
      <c r="J428" s="421"/>
      <c r="K428" s="421"/>
      <c r="L428" s="421"/>
      <c r="M428" s="421"/>
      <c r="N428" s="421"/>
      <c r="O428" s="421"/>
      <c r="P428" s="421"/>
      <c r="Q428" s="421"/>
      <c r="R428" s="421"/>
      <c r="S428" s="421"/>
      <c r="T428" s="421"/>
    </row>
    <row r="429" spans="7:20" s="370" customFormat="1" hidden="1">
      <c r="G429" s="421"/>
      <c r="H429" s="421"/>
      <c r="I429" s="421"/>
      <c r="J429" s="421"/>
      <c r="K429" s="421"/>
      <c r="L429" s="421"/>
      <c r="M429" s="421"/>
      <c r="N429" s="421"/>
      <c r="O429" s="421"/>
      <c r="P429" s="421"/>
      <c r="Q429" s="421"/>
      <c r="R429" s="421"/>
      <c r="S429" s="421"/>
      <c r="T429" s="421"/>
    </row>
    <row r="430" spans="7:20" s="370" customFormat="1" hidden="1">
      <c r="G430" s="421"/>
      <c r="H430" s="421"/>
      <c r="I430" s="421"/>
      <c r="J430" s="421"/>
      <c r="K430" s="421"/>
      <c r="L430" s="421"/>
      <c r="M430" s="421"/>
      <c r="N430" s="421"/>
      <c r="O430" s="421"/>
      <c r="P430" s="421"/>
      <c r="Q430" s="421"/>
      <c r="R430" s="421"/>
      <c r="S430" s="421"/>
      <c r="T430" s="421"/>
    </row>
    <row r="431" spans="7:20" s="370" customFormat="1" hidden="1">
      <c r="G431" s="421"/>
      <c r="H431" s="421"/>
      <c r="I431" s="421"/>
      <c r="J431" s="421"/>
      <c r="K431" s="421"/>
      <c r="L431" s="421"/>
      <c r="M431" s="421"/>
      <c r="N431" s="421"/>
      <c r="O431" s="421"/>
      <c r="P431" s="421"/>
      <c r="Q431" s="421"/>
      <c r="R431" s="421"/>
      <c r="S431" s="421"/>
      <c r="T431" s="421"/>
    </row>
    <row r="432" spans="7:20" s="370" customFormat="1" hidden="1">
      <c r="G432" s="421"/>
      <c r="H432" s="421"/>
      <c r="I432" s="421"/>
      <c r="J432" s="421"/>
      <c r="K432" s="421"/>
      <c r="L432" s="421"/>
      <c r="M432" s="421"/>
      <c r="N432" s="421"/>
      <c r="O432" s="421"/>
      <c r="P432" s="421"/>
      <c r="Q432" s="421"/>
      <c r="R432" s="421"/>
      <c r="S432" s="421"/>
      <c r="T432" s="421"/>
    </row>
    <row r="433" spans="7:20" s="370" customFormat="1" hidden="1">
      <c r="G433" s="421"/>
      <c r="H433" s="421"/>
      <c r="I433" s="421"/>
      <c r="J433" s="421"/>
      <c r="K433" s="421"/>
      <c r="L433" s="421"/>
      <c r="M433" s="421"/>
      <c r="N433" s="421"/>
      <c r="O433" s="421"/>
      <c r="P433" s="421"/>
      <c r="Q433" s="421"/>
      <c r="R433" s="421"/>
      <c r="S433" s="421"/>
      <c r="T433" s="421"/>
    </row>
    <row r="434" spans="7:20" s="370" customFormat="1" hidden="1">
      <c r="G434" s="421"/>
      <c r="H434" s="421"/>
      <c r="I434" s="421"/>
      <c r="J434" s="421"/>
      <c r="K434" s="421"/>
      <c r="L434" s="421"/>
      <c r="M434" s="421"/>
      <c r="N434" s="421"/>
      <c r="O434" s="421"/>
      <c r="P434" s="421"/>
      <c r="Q434" s="421"/>
      <c r="R434" s="421"/>
      <c r="S434" s="421"/>
      <c r="T434" s="421"/>
    </row>
    <row r="435" spans="7:20" s="370" customFormat="1" hidden="1">
      <c r="G435" s="421"/>
      <c r="H435" s="421"/>
      <c r="I435" s="421"/>
      <c r="J435" s="421"/>
      <c r="K435" s="421"/>
      <c r="L435" s="421"/>
      <c r="M435" s="421"/>
      <c r="N435" s="421"/>
      <c r="O435" s="421"/>
      <c r="P435" s="421"/>
      <c r="Q435" s="421"/>
      <c r="R435" s="421"/>
      <c r="S435" s="421"/>
      <c r="T435" s="421"/>
    </row>
    <row r="436" spans="7:20" s="370" customFormat="1" hidden="1">
      <c r="G436" s="421"/>
      <c r="H436" s="421"/>
      <c r="I436" s="421"/>
      <c r="J436" s="421"/>
      <c r="K436" s="421"/>
      <c r="L436" s="421"/>
      <c r="M436" s="421"/>
      <c r="N436" s="421"/>
      <c r="O436" s="421"/>
      <c r="P436" s="421"/>
      <c r="Q436" s="421"/>
      <c r="R436" s="421"/>
      <c r="S436" s="421"/>
      <c r="T436" s="421"/>
    </row>
    <row r="437" spans="7:20" s="370" customFormat="1" hidden="1">
      <c r="G437" s="421"/>
      <c r="H437" s="421"/>
      <c r="I437" s="421"/>
      <c r="J437" s="421"/>
      <c r="K437" s="421"/>
      <c r="L437" s="421"/>
      <c r="M437" s="421"/>
      <c r="N437" s="421"/>
      <c r="O437" s="421"/>
      <c r="P437" s="421"/>
      <c r="Q437" s="421"/>
      <c r="R437" s="421"/>
      <c r="S437" s="421"/>
      <c r="T437" s="421"/>
    </row>
    <row r="438" spans="7:20" s="370" customFormat="1" hidden="1">
      <c r="G438" s="421"/>
      <c r="H438" s="421"/>
      <c r="I438" s="421"/>
      <c r="J438" s="421"/>
      <c r="K438" s="421"/>
      <c r="L438" s="421"/>
      <c r="M438" s="421"/>
      <c r="N438" s="421"/>
      <c r="O438" s="421"/>
      <c r="P438" s="421"/>
      <c r="Q438" s="421"/>
      <c r="R438" s="421"/>
      <c r="S438" s="421"/>
      <c r="T438" s="421"/>
    </row>
    <row r="439" spans="7:20" s="370" customFormat="1" hidden="1">
      <c r="G439" s="421"/>
      <c r="H439" s="421"/>
      <c r="I439" s="421"/>
      <c r="J439" s="421"/>
      <c r="K439" s="421"/>
      <c r="L439" s="421"/>
      <c r="M439" s="421"/>
      <c r="N439" s="421"/>
      <c r="O439" s="421"/>
      <c r="P439" s="421"/>
      <c r="Q439" s="421"/>
      <c r="R439" s="421"/>
      <c r="S439" s="421"/>
      <c r="T439" s="421"/>
    </row>
    <row r="440" spans="7:20" s="370" customFormat="1" hidden="1">
      <c r="G440" s="421"/>
      <c r="H440" s="421"/>
      <c r="I440" s="421"/>
      <c r="J440" s="421"/>
      <c r="K440" s="421"/>
      <c r="L440" s="421"/>
      <c r="M440" s="421"/>
      <c r="N440" s="421"/>
      <c r="O440" s="421"/>
      <c r="P440" s="421"/>
      <c r="Q440" s="421"/>
      <c r="R440" s="421"/>
      <c r="S440" s="421"/>
      <c r="T440" s="421"/>
    </row>
    <row r="441" spans="7:20" s="370" customFormat="1" hidden="1">
      <c r="G441" s="421"/>
      <c r="H441" s="421"/>
      <c r="I441" s="421"/>
      <c r="J441" s="421"/>
      <c r="K441" s="421"/>
      <c r="L441" s="421"/>
      <c r="M441" s="421"/>
      <c r="N441" s="421"/>
      <c r="O441" s="421"/>
      <c r="P441" s="421"/>
      <c r="Q441" s="421"/>
      <c r="R441" s="421"/>
      <c r="S441" s="421"/>
      <c r="T441" s="421"/>
    </row>
    <row r="442" spans="7:20" s="370" customFormat="1" hidden="1">
      <c r="G442" s="421"/>
      <c r="H442" s="421"/>
      <c r="I442" s="421"/>
      <c r="J442" s="421"/>
      <c r="K442" s="421"/>
      <c r="L442" s="421"/>
      <c r="M442" s="421"/>
      <c r="N442" s="421"/>
      <c r="O442" s="421"/>
      <c r="P442" s="421"/>
      <c r="Q442" s="421"/>
      <c r="R442" s="421"/>
      <c r="S442" s="421"/>
      <c r="T442" s="421"/>
    </row>
    <row r="443" spans="7:20" s="370" customFormat="1" hidden="1">
      <c r="G443" s="421"/>
      <c r="H443" s="421"/>
      <c r="I443" s="421"/>
      <c r="J443" s="421"/>
      <c r="K443" s="421"/>
      <c r="L443" s="421"/>
      <c r="M443" s="421"/>
      <c r="N443" s="421"/>
      <c r="O443" s="421"/>
      <c r="P443" s="421"/>
      <c r="Q443" s="421"/>
      <c r="R443" s="421"/>
      <c r="S443" s="421"/>
      <c r="T443" s="421"/>
    </row>
    <row r="444" spans="7:20" s="370" customFormat="1" hidden="1">
      <c r="G444" s="421"/>
      <c r="H444" s="421"/>
      <c r="I444" s="421"/>
      <c r="J444" s="421"/>
      <c r="K444" s="421"/>
      <c r="L444" s="421"/>
      <c r="M444" s="421"/>
      <c r="N444" s="421"/>
      <c r="O444" s="421"/>
      <c r="P444" s="421"/>
      <c r="Q444" s="421"/>
      <c r="R444" s="421"/>
      <c r="S444" s="421"/>
      <c r="T444" s="421"/>
    </row>
    <row r="445" spans="7:20" s="370" customFormat="1" hidden="1">
      <c r="G445" s="421"/>
      <c r="H445" s="421"/>
      <c r="I445" s="421"/>
      <c r="J445" s="421"/>
      <c r="K445" s="421"/>
      <c r="L445" s="421"/>
      <c r="M445" s="421"/>
      <c r="N445" s="421"/>
      <c r="O445" s="421"/>
      <c r="P445" s="421"/>
      <c r="Q445" s="421"/>
      <c r="R445" s="421"/>
      <c r="S445" s="421"/>
      <c r="T445" s="421"/>
    </row>
    <row r="446" spans="7:20" s="370" customFormat="1" hidden="1">
      <c r="G446" s="421"/>
      <c r="H446" s="421"/>
      <c r="I446" s="421"/>
      <c r="J446" s="421"/>
      <c r="K446" s="421"/>
      <c r="L446" s="421"/>
      <c r="M446" s="421"/>
      <c r="N446" s="421"/>
      <c r="O446" s="421"/>
      <c r="P446" s="421"/>
      <c r="Q446" s="421"/>
      <c r="R446" s="421"/>
      <c r="S446" s="421"/>
      <c r="T446" s="421"/>
    </row>
    <row r="447" spans="7:20" s="370" customFormat="1" hidden="1">
      <c r="G447" s="421"/>
      <c r="H447" s="421"/>
      <c r="I447" s="421"/>
      <c r="J447" s="421"/>
      <c r="K447" s="421"/>
      <c r="L447" s="421"/>
      <c r="M447" s="421"/>
      <c r="N447" s="421"/>
      <c r="O447" s="421"/>
      <c r="P447" s="421"/>
      <c r="Q447" s="421"/>
      <c r="R447" s="421"/>
      <c r="S447" s="421"/>
      <c r="T447" s="421"/>
    </row>
    <row r="448" spans="7:20" s="370" customFormat="1" hidden="1">
      <c r="G448" s="421"/>
      <c r="H448" s="421"/>
      <c r="I448" s="421"/>
      <c r="J448" s="421"/>
      <c r="K448" s="421"/>
      <c r="L448" s="421"/>
      <c r="M448" s="421"/>
      <c r="N448" s="421"/>
      <c r="O448" s="421"/>
      <c r="P448" s="421"/>
      <c r="Q448" s="421"/>
      <c r="R448" s="421"/>
      <c r="S448" s="421"/>
      <c r="T448" s="421"/>
    </row>
    <row r="449" spans="7:20" s="370" customFormat="1" hidden="1">
      <c r="G449" s="421"/>
      <c r="H449" s="421"/>
      <c r="I449" s="421"/>
      <c r="J449" s="421"/>
      <c r="K449" s="421"/>
      <c r="L449" s="421"/>
      <c r="M449" s="421"/>
      <c r="N449" s="421"/>
      <c r="O449" s="421"/>
      <c r="P449" s="421"/>
      <c r="Q449" s="421"/>
      <c r="R449" s="421"/>
      <c r="S449" s="421"/>
      <c r="T449" s="421"/>
    </row>
    <row r="450" spans="7:20" s="370" customFormat="1" hidden="1">
      <c r="G450" s="421"/>
      <c r="H450" s="421"/>
      <c r="I450" s="421"/>
      <c r="J450" s="421"/>
      <c r="K450" s="421"/>
      <c r="L450" s="421"/>
      <c r="M450" s="421"/>
      <c r="N450" s="421"/>
      <c r="O450" s="421"/>
      <c r="P450" s="421"/>
      <c r="Q450" s="421"/>
      <c r="R450" s="421"/>
      <c r="S450" s="421"/>
      <c r="T450" s="421"/>
    </row>
    <row r="451" spans="7:20" s="370" customFormat="1" hidden="1">
      <c r="G451" s="421"/>
      <c r="H451" s="421"/>
      <c r="I451" s="421"/>
      <c r="J451" s="421"/>
      <c r="K451" s="421"/>
      <c r="L451" s="421"/>
      <c r="M451" s="421"/>
      <c r="N451" s="421"/>
      <c r="O451" s="421"/>
      <c r="P451" s="421"/>
      <c r="Q451" s="421"/>
      <c r="R451" s="421"/>
      <c r="S451" s="421"/>
      <c r="T451" s="421"/>
    </row>
    <row r="452" spans="7:20" s="370" customFormat="1" hidden="1">
      <c r="G452" s="421"/>
      <c r="H452" s="421"/>
      <c r="I452" s="421"/>
      <c r="J452" s="421"/>
      <c r="K452" s="421"/>
      <c r="L452" s="421"/>
      <c r="M452" s="421"/>
      <c r="N452" s="421"/>
      <c r="O452" s="421"/>
      <c r="P452" s="421"/>
      <c r="Q452" s="421"/>
      <c r="R452" s="421"/>
      <c r="S452" s="421"/>
      <c r="T452" s="421"/>
    </row>
    <row r="453" spans="7:20" s="370" customFormat="1" hidden="1">
      <c r="G453" s="421"/>
      <c r="H453" s="421"/>
      <c r="I453" s="421"/>
      <c r="J453" s="421"/>
      <c r="K453" s="421"/>
      <c r="L453" s="421"/>
      <c r="M453" s="421"/>
      <c r="N453" s="421"/>
      <c r="O453" s="421"/>
      <c r="P453" s="421"/>
      <c r="Q453" s="421"/>
      <c r="R453" s="421"/>
      <c r="S453" s="421"/>
      <c r="T453" s="421"/>
    </row>
    <row r="454" spans="7:20" s="370" customFormat="1" hidden="1">
      <c r="G454" s="421"/>
      <c r="H454" s="421"/>
      <c r="I454" s="421"/>
      <c r="J454" s="421"/>
      <c r="K454" s="421"/>
      <c r="L454" s="421"/>
      <c r="M454" s="421"/>
      <c r="N454" s="421"/>
      <c r="O454" s="421"/>
      <c r="P454" s="421"/>
      <c r="Q454" s="421"/>
      <c r="R454" s="421"/>
      <c r="S454" s="421"/>
      <c r="T454" s="421"/>
    </row>
    <row r="455" spans="7:20" s="370" customFormat="1" hidden="1">
      <c r="G455" s="421"/>
      <c r="H455" s="421"/>
      <c r="I455" s="421"/>
      <c r="J455" s="421"/>
      <c r="K455" s="421"/>
      <c r="L455" s="421"/>
      <c r="M455" s="421"/>
      <c r="N455" s="421"/>
      <c r="O455" s="421"/>
      <c r="P455" s="421"/>
      <c r="Q455" s="421"/>
      <c r="R455" s="421"/>
      <c r="S455" s="421"/>
      <c r="T455" s="421"/>
    </row>
    <row r="456" spans="7:20" s="370" customFormat="1" hidden="1">
      <c r="G456" s="421"/>
      <c r="H456" s="421"/>
      <c r="I456" s="421"/>
      <c r="J456" s="421"/>
      <c r="K456" s="421"/>
      <c r="L456" s="421"/>
      <c r="M456" s="421"/>
      <c r="N456" s="421"/>
      <c r="O456" s="421"/>
      <c r="P456" s="421"/>
      <c r="Q456" s="421"/>
      <c r="R456" s="421"/>
      <c r="S456" s="421"/>
      <c r="T456" s="421"/>
    </row>
    <row r="457" spans="7:20" s="370" customFormat="1" hidden="1">
      <c r="G457" s="421"/>
      <c r="H457" s="421"/>
      <c r="I457" s="421"/>
      <c r="J457" s="421"/>
      <c r="K457" s="421"/>
      <c r="L457" s="421"/>
      <c r="M457" s="421"/>
      <c r="N457" s="421"/>
      <c r="O457" s="421"/>
      <c r="P457" s="421"/>
      <c r="Q457" s="421"/>
      <c r="R457" s="421"/>
      <c r="S457" s="421"/>
      <c r="T457" s="421"/>
    </row>
    <row r="458" spans="7:20" s="370" customFormat="1" hidden="1">
      <c r="G458" s="421"/>
      <c r="H458" s="421"/>
      <c r="I458" s="421"/>
      <c r="J458" s="421"/>
      <c r="K458" s="421"/>
      <c r="L458" s="421"/>
      <c r="M458" s="421"/>
      <c r="N458" s="421"/>
      <c r="O458" s="421"/>
      <c r="P458" s="421"/>
      <c r="Q458" s="421"/>
      <c r="R458" s="421"/>
      <c r="S458" s="421"/>
      <c r="T458" s="421"/>
    </row>
    <row r="459" spans="7:20" s="370" customFormat="1" hidden="1">
      <c r="G459" s="421"/>
      <c r="H459" s="421"/>
      <c r="I459" s="421"/>
      <c r="J459" s="421"/>
      <c r="K459" s="421"/>
      <c r="L459" s="421"/>
      <c r="M459" s="421"/>
      <c r="N459" s="421"/>
      <c r="O459" s="421"/>
      <c r="P459" s="421"/>
      <c r="Q459" s="421"/>
      <c r="R459" s="421"/>
      <c r="S459" s="421"/>
      <c r="T459" s="421"/>
    </row>
    <row r="460" spans="7:20" s="370" customFormat="1" hidden="1">
      <c r="G460" s="421"/>
      <c r="H460" s="421"/>
      <c r="I460" s="421"/>
      <c r="J460" s="421"/>
      <c r="K460" s="421"/>
      <c r="L460" s="421"/>
      <c r="M460" s="421"/>
      <c r="N460" s="421"/>
      <c r="O460" s="421"/>
      <c r="P460" s="421"/>
      <c r="Q460" s="421"/>
      <c r="R460" s="421"/>
      <c r="S460" s="421"/>
      <c r="T460" s="421"/>
    </row>
    <row r="461" spans="7:20" s="370" customFormat="1" hidden="1">
      <c r="G461" s="421"/>
      <c r="H461" s="421"/>
      <c r="I461" s="421"/>
      <c r="J461" s="421"/>
      <c r="K461" s="421"/>
      <c r="L461" s="421"/>
      <c r="M461" s="421"/>
      <c r="N461" s="421"/>
      <c r="O461" s="421"/>
      <c r="P461" s="421"/>
      <c r="Q461" s="421"/>
      <c r="R461" s="421"/>
      <c r="S461" s="421"/>
      <c r="T461" s="421"/>
    </row>
    <row r="462" spans="7:20" s="370" customFormat="1" hidden="1">
      <c r="G462" s="421"/>
      <c r="H462" s="421"/>
      <c r="I462" s="421"/>
      <c r="J462" s="421"/>
      <c r="K462" s="421"/>
      <c r="L462" s="421"/>
      <c r="M462" s="421"/>
      <c r="N462" s="421"/>
      <c r="O462" s="421"/>
      <c r="P462" s="421"/>
      <c r="Q462" s="421"/>
      <c r="R462" s="421"/>
      <c r="S462" s="421"/>
      <c r="T462" s="421"/>
    </row>
    <row r="463" spans="7:20" s="370" customFormat="1" hidden="1">
      <c r="G463" s="421"/>
      <c r="H463" s="421"/>
      <c r="I463" s="421"/>
      <c r="J463" s="421"/>
      <c r="K463" s="421"/>
      <c r="L463" s="421"/>
      <c r="M463" s="421"/>
      <c r="N463" s="421"/>
      <c r="O463" s="421"/>
      <c r="P463" s="421"/>
      <c r="Q463" s="421"/>
      <c r="R463" s="421"/>
      <c r="S463" s="421"/>
      <c r="T463" s="421"/>
    </row>
    <row r="464" spans="7:20" s="370" customFormat="1" hidden="1">
      <c r="G464" s="421"/>
      <c r="H464" s="421"/>
      <c r="I464" s="421"/>
      <c r="J464" s="421"/>
      <c r="K464" s="421"/>
      <c r="L464" s="421"/>
      <c r="M464" s="421"/>
      <c r="N464" s="421"/>
      <c r="O464" s="421"/>
      <c r="P464" s="421"/>
      <c r="Q464" s="421"/>
      <c r="R464" s="421"/>
      <c r="S464" s="421"/>
      <c r="T464" s="421"/>
    </row>
    <row r="465" spans="7:20" s="370" customFormat="1" hidden="1">
      <c r="G465" s="421"/>
      <c r="H465" s="421"/>
      <c r="I465" s="421"/>
      <c r="J465" s="421"/>
      <c r="K465" s="421"/>
      <c r="L465" s="421"/>
      <c r="M465" s="421"/>
      <c r="N465" s="421"/>
      <c r="O465" s="421"/>
      <c r="P465" s="421"/>
      <c r="Q465" s="421"/>
      <c r="R465" s="421"/>
      <c r="S465" s="421"/>
      <c r="T465" s="421"/>
    </row>
    <row r="466" spans="7:20" s="370" customFormat="1" hidden="1">
      <c r="G466" s="421"/>
      <c r="H466" s="421"/>
      <c r="I466" s="421"/>
      <c r="J466" s="421"/>
      <c r="K466" s="421"/>
      <c r="L466" s="421"/>
      <c r="M466" s="421"/>
      <c r="N466" s="421"/>
      <c r="O466" s="421"/>
      <c r="P466" s="421"/>
      <c r="Q466" s="421"/>
      <c r="R466" s="421"/>
      <c r="S466" s="421"/>
      <c r="T466" s="421"/>
    </row>
    <row r="467" spans="7:20" s="370" customFormat="1" hidden="1">
      <c r="G467" s="421"/>
      <c r="H467" s="421"/>
      <c r="I467" s="421"/>
      <c r="J467" s="421"/>
      <c r="K467" s="421"/>
      <c r="L467" s="421"/>
      <c r="M467" s="421"/>
      <c r="N467" s="421"/>
      <c r="O467" s="421"/>
      <c r="P467" s="421"/>
      <c r="Q467" s="421"/>
      <c r="R467" s="421"/>
      <c r="S467" s="421"/>
      <c r="T467" s="421"/>
    </row>
  </sheetData>
  <sheetProtection algorithmName="SHA-512" hashValue="K2IVrZ6oR5pnF+WH+kpjBBTIm5HOS1ggpEJexBPo3L/TizalK9sE4ypQtKkVjG46oZ9CTM7ARaPLJA6RTJ3s0w==" saltValue="js8LChRFYwDSHGT3g9DJRQ==" spinCount="100000" sheet="1" objects="1" scenarios="1" selectLockedCells="1"/>
  <protectedRanges>
    <protectedRange sqref="C3:C15" name="Rango2"/>
    <protectedRange sqref="E8:E11 F10:F11" name="Rango3"/>
    <protectedRange sqref="E12:E13" name="Rango1"/>
    <protectedRange sqref="E14:E15" name="Rango4"/>
    <protectedRange sqref="E17:E19" name="Rango5"/>
    <protectedRange sqref="E20:E24" name="Rango5_1"/>
    <protectedRange sqref="E6:E7" name="Rango3_1"/>
    <protectedRange sqref="E3" name="Rango3_2"/>
    <protectedRange sqref="E4" name="Rango3_3"/>
    <protectedRange sqref="E5" name="Rango3_4"/>
  </protectedRanges>
  <mergeCells count="15">
    <mergeCell ref="A1:G1"/>
    <mergeCell ref="B25:D25"/>
    <mergeCell ref="B26:D26"/>
    <mergeCell ref="B17:D17"/>
    <mergeCell ref="B18:D18"/>
    <mergeCell ref="A12:A13"/>
    <mergeCell ref="B24:D24"/>
    <mergeCell ref="A3:A9"/>
    <mergeCell ref="A10:A11"/>
    <mergeCell ref="B19:D19"/>
    <mergeCell ref="B20:D20"/>
    <mergeCell ref="B23:D23"/>
    <mergeCell ref="B22:D22"/>
    <mergeCell ref="B21:D21"/>
    <mergeCell ref="B16:D16"/>
  </mergeCells>
  <conditionalFormatting sqref="D9">
    <cfRule type="expression" dxfId="38" priority="2">
      <formula>OR(B9="Estudio de microcosmos",B9="Estudio de mesocosmos")</formula>
    </cfRule>
  </conditionalFormatting>
  <conditionalFormatting sqref="E9">
    <cfRule type="expression" dxfId="37" priority="8">
      <formula>OR(B9="Estudio de microcosmos",B9="Estudio de mesocosmos")</formula>
    </cfRule>
  </conditionalFormatting>
  <dataValidations count="16">
    <dataValidation type="list" allowBlank="1" showInputMessage="1" showErrorMessage="1" sqref="D3:D15" xr:uid="{00000000-0002-0000-0200-000000000000}">
      <formula1>Parametro_peligrosidad</formula1>
    </dataValidation>
    <dataValidation type="list" allowBlank="1" showInputMessage="1" showErrorMessage="1" sqref="F10" xr:uid="{00000000-0002-0000-0200-000001000000}">
      <formula1>UNIDAD</formula1>
    </dataValidation>
    <dataValidation type="list" allowBlank="1" showInputMessage="1" showErrorMessage="1" sqref="B8:B9" xr:uid="{00000000-0002-0000-0200-000002000000}">
      <formula1>Adicional</formula1>
    </dataValidation>
    <dataValidation type="list" allowBlank="1" showInputMessage="1" showErrorMessage="1" sqref="F3:F9" xr:uid="{00000000-0002-0000-0200-000003000000}">
      <formula1>UNIDAD_ESPECIAL</formula1>
    </dataValidation>
    <dataValidation type="list" allowBlank="1" showInputMessage="1" showErrorMessage="1" sqref="F12:F13" xr:uid="{B75061FD-8677-498A-8997-FB61596C4AA3}">
      <formula1>$F$31:$F$32</formula1>
    </dataValidation>
    <dataValidation type="list" allowBlank="1" showInputMessage="1" showErrorMessage="1" sqref="F14:F15" xr:uid="{89B0E17D-E521-4923-A804-C05603DEECD8}">
      <formula1>$G$31:$G$32</formula1>
    </dataValidation>
    <dataValidation type="list" allowBlank="1" showInputMessage="1" showErrorMessage="1" sqref="C10:C11" xr:uid="{703E924D-BA9F-4ACE-A378-427BCCEC71B3}">
      <formula1>$A$37:$A$40</formula1>
    </dataValidation>
    <dataValidation type="list" allowBlank="1" showInputMessage="1" showErrorMessage="1" sqref="C12:C13" xr:uid="{30EBBC79-F348-4983-8B5B-9A508957DA4C}">
      <formula1>$A$41:$A$42</formula1>
    </dataValidation>
    <dataValidation type="list" allowBlank="1" showInputMessage="1" showErrorMessage="1" sqref="C14:C15" xr:uid="{0A63533E-0F20-4676-8F38-945AA5DF88BE}">
      <formula1>$A$43:$A$45</formula1>
    </dataValidation>
    <dataValidation type="list" allowBlank="1" showInputMessage="1" showErrorMessage="1" sqref="C3:C4" xr:uid="{0CDB6FD0-CF43-410A-A217-9BB095DB0862}">
      <formula1>$A$46:$A$53</formula1>
    </dataValidation>
    <dataValidation type="list" allowBlank="1" showInputMessage="1" showErrorMessage="1" sqref="C5:C6" xr:uid="{E41341C3-482B-41B5-B1D0-C0637FD7F0B0}">
      <formula1>$A$54:$A$56</formula1>
    </dataValidation>
    <dataValidation type="list" allowBlank="1" showInputMessage="1" showErrorMessage="1" sqref="C7" xr:uid="{165355C4-ED89-4A13-9645-52436228695F}">
      <formula1>$A$57:$A$62</formula1>
    </dataValidation>
    <dataValidation type="list" allowBlank="1" showInputMessage="1" showErrorMessage="1" sqref="F11" xr:uid="{BEB77211-7D30-430C-8D76-89BC850336DC}">
      <formula1>$B$31:$B$34</formula1>
    </dataValidation>
    <dataValidation type="list" allowBlank="1" showInputMessage="1" showErrorMessage="1" sqref="F17:G17 F19 F21:F23" xr:uid="{693F4D2F-999C-4FD5-85EC-06631F51529A}">
      <formula1>$H$31:$H$33</formula1>
    </dataValidation>
    <dataValidation type="list" allowBlank="1" showInputMessage="1" showErrorMessage="1" sqref="F20" xr:uid="{B6C46513-36E2-45AB-9CA8-4BF4BAC6C1A1}">
      <formula1>$D$33:$D$35</formula1>
    </dataValidation>
    <dataValidation type="list" allowBlank="1" showInputMessage="1" showErrorMessage="1" sqref="F18" xr:uid="{5CAA3BE7-45AE-486D-A83B-040C97E894D5}">
      <formula1>$D$36:$D$37</formula1>
    </dataValidation>
  </dataValidations>
  <pageMargins left="0.7" right="0.7" top="0.75" bottom="0.75" header="0.3" footer="0.3"/>
  <pageSetup orientation="portrait" horizontalDpi="4294967294" r:id="rId1"/>
  <legacyDrawing r:id="rId2"/>
  <extLst>
    <ext xmlns:x14="http://schemas.microsoft.com/office/spreadsheetml/2009/9/main" uri="{78C0D931-6437-407d-A8EE-F0AAD7539E65}">
      <x14:conditionalFormattings>
        <x14:conditionalFormatting xmlns:xm="http://schemas.microsoft.com/office/excel/2006/main">
          <x14:cfRule type="expression" priority="1" id="{AC06F568-715C-4F48-90F5-6C62595BE689}">
            <xm:f>Identificación!$B$5="Metabolito"</xm:f>
            <x14:dxf>
              <fill>
                <patternFill>
                  <bgColor rgb="FFFFFF00"/>
                </patternFill>
              </fill>
            </x14:dxf>
          </x14:cfRule>
          <xm:sqref>E24:E26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0" tint="-0.14999847407452621"/>
  </sheetPr>
  <dimension ref="A1:AZ600"/>
  <sheetViews>
    <sheetView zoomScaleNormal="100" workbookViewId="0">
      <selection activeCell="B20" sqref="B20"/>
    </sheetView>
  </sheetViews>
  <sheetFormatPr baseColWidth="10" defaultColWidth="0" defaultRowHeight="15" zeroHeight="1"/>
  <cols>
    <col min="1" max="1" width="38.42578125" bestFit="1" customWidth="1"/>
    <col min="2" max="2" width="39.5703125" customWidth="1"/>
    <col min="3" max="3" width="6" style="33" customWidth="1"/>
    <col min="4" max="4" width="35.28515625" customWidth="1"/>
    <col min="5" max="5" width="26" customWidth="1"/>
    <col min="6" max="6" width="11.42578125" customWidth="1"/>
    <col min="7" max="7" width="27.85546875" customWidth="1"/>
    <col min="8" max="8" width="14.7109375" customWidth="1"/>
    <col min="9" max="9" width="20.28515625" customWidth="1"/>
    <col min="10" max="10" width="7.140625" customWidth="1"/>
    <col min="11" max="11" width="12" bestFit="1" customWidth="1"/>
    <col min="12" max="12" width="11.42578125" style="33" customWidth="1"/>
    <col min="13" max="13" width="11.85546875" style="8" bestFit="1" customWidth="1"/>
    <col min="14" max="14" width="60" style="8" hidden="1" customWidth="1"/>
    <col min="15" max="15" width="68.85546875" style="8" hidden="1" customWidth="1"/>
    <col min="16" max="52" width="0" style="8" hidden="1" customWidth="1"/>
    <col min="53" max="16384" width="11.42578125" style="8" hidden="1"/>
  </cols>
  <sheetData>
    <row r="1" spans="1:13" ht="26.25" customHeight="1" thickBot="1">
      <c r="A1" s="539" t="str">
        <f>CONCATENATE(Identificación!B4,": Cálculo de la exposición para organismos acuáticos en primer nivel")</f>
        <v>: Cálculo de la exposición para organismos acuáticos en primer nivel</v>
      </c>
      <c r="B1" s="540"/>
      <c r="D1" s="533" t="str">
        <f>CONCATENATE(Identificación!B4,": Cálculo del riesgo para organismos acuáticos en el primer nivel")</f>
        <v>: Cálculo del riesgo para organismos acuáticos en el primer nivel</v>
      </c>
      <c r="E1" s="534"/>
      <c r="F1" s="534"/>
      <c r="G1" s="534"/>
      <c r="H1" s="534"/>
      <c r="I1" s="534"/>
      <c r="J1" s="534"/>
      <c r="K1" s="535"/>
      <c r="M1" s="39"/>
    </row>
    <row r="2" spans="1:13" ht="31.5" customHeight="1" thickBot="1">
      <c r="A2" s="447" t="s">
        <v>120</v>
      </c>
      <c r="B2" s="448">
        <f>Peligrosidad!E20</f>
        <v>0</v>
      </c>
      <c r="D2" s="449" t="s">
        <v>67</v>
      </c>
      <c r="E2" s="450" t="s">
        <v>86</v>
      </c>
      <c r="F2" s="450" t="s">
        <v>394</v>
      </c>
      <c r="G2" s="450" t="s">
        <v>480</v>
      </c>
      <c r="H2" s="450" t="s">
        <v>121</v>
      </c>
      <c r="I2" s="450" t="s">
        <v>122</v>
      </c>
      <c r="J2" s="450" t="s">
        <v>68</v>
      </c>
      <c r="K2" s="451" t="s">
        <v>123</v>
      </c>
      <c r="M2" s="39"/>
    </row>
    <row r="3" spans="1:13" ht="23.25" customHeight="1">
      <c r="A3" s="452" t="s">
        <v>124</v>
      </c>
      <c r="B3" s="453">
        <f>Peligrosidad!E18</f>
        <v>0</v>
      </c>
      <c r="D3" s="454" t="s">
        <v>69</v>
      </c>
      <c r="E3" s="455" t="str">
        <f>IF(Peligrosidad!C3="Otra",Peligrosidad!$G$3,Peligrosidad!$C$3)</f>
        <v>Pimephales promelas</v>
      </c>
      <c r="F3" s="456" t="str">
        <f>+Peligrosidad!$D$3</f>
        <v>CL50</v>
      </c>
      <c r="G3" s="457" t="str">
        <f>IF((ISBLANK(Peligrosidad!E3))," ",IF(Peligrosidad!F3="mg/l",Peligrosidad!E3,IF(Peligrosidad!F3="µg/l",Peligrosidad!E3/1000,"Verifique unidad de medida en tabla Peligrosidad")))</f>
        <v xml:space="preserve"> </v>
      </c>
      <c r="H3" s="536">
        <f>IF(OR(ISBLANK(B8),ISTEXT(B8)),B8,B8/1000)</f>
        <v>0</v>
      </c>
      <c r="I3" s="458" t="str">
        <f>IF((OR(ISTEXT(G3),ISTEXT($H$3))),"nd",G3/$H$3)</f>
        <v>nd</v>
      </c>
      <c r="J3" s="457">
        <f>+'Patrón de uso'!$B$36</f>
        <v>100</v>
      </c>
      <c r="K3" s="459" t="str">
        <f>IF(OR(ISTEXT(G3),ISTEXT(H3)),"",IF((I3&lt;J3),"SI","NO"))</f>
        <v/>
      </c>
      <c r="M3" s="39"/>
    </row>
    <row r="4" spans="1:13" ht="23.25" customHeight="1">
      <c r="A4" s="452" t="s">
        <v>125</v>
      </c>
      <c r="B4" s="453">
        <f>Peligrosidad!E21</f>
        <v>0</v>
      </c>
      <c r="D4" s="460" t="s">
        <v>70</v>
      </c>
      <c r="E4" s="461" t="str">
        <f>IF(Peligrosidad!C4="Otra",Peligrosidad!$G$4,Peligrosidad!$C$4)</f>
        <v>Pimephales promelas</v>
      </c>
      <c r="F4" s="47" t="str">
        <f>+Peligrosidad!$D$4</f>
        <v>CL50</v>
      </c>
      <c r="G4" s="462" t="str">
        <f>IF((ISBLANK(Peligrosidad!E4))," ",IF(Peligrosidad!F4="mg/l",Peligrosidad!E4,IF(Peligrosidad!F4="µg/l",Peligrosidad!E4/1000,"Verifique unidad de medida en tabla Peligrosidad")))</f>
        <v xml:space="preserve"> </v>
      </c>
      <c r="H4" s="537"/>
      <c r="I4" s="463" t="str">
        <f t="shared" ref="I4:I9" si="0">IF((OR(ISTEXT(G4),ISTEXT($H$3))),"nd",G4/$H$3)</f>
        <v>nd</v>
      </c>
      <c r="J4" s="462">
        <f>+'Patrón de uso'!$B$37</f>
        <v>10</v>
      </c>
      <c r="K4" s="464" t="str">
        <f t="shared" ref="K4:K9" si="1">IF(OR(ISTEXT(G4),ISTEXT(H4)),"",IF((I4&lt;J4),"SI","NO"))</f>
        <v/>
      </c>
      <c r="M4" s="39"/>
    </row>
    <row r="5" spans="1:13" ht="34.5" customHeight="1">
      <c r="A5" s="452" t="s">
        <v>126</v>
      </c>
      <c r="B5" s="453">
        <f>'Patrón de uso'!B15</f>
        <v>0</v>
      </c>
      <c r="D5" s="460" t="s">
        <v>71</v>
      </c>
      <c r="E5" s="461" t="str">
        <f>IF(Peligrosidad!C5="Otra",Peligrosidad!$G$5,Peligrosidad!$C$5)</f>
        <v>Daphnia pulex</v>
      </c>
      <c r="F5" s="47" t="str">
        <f>+Peligrosidad!$D$5</f>
        <v>NOEC</v>
      </c>
      <c r="G5" s="462" t="str">
        <f>IF((ISBLANK(Peligrosidad!E5))," ",IF(Peligrosidad!F5="mg/l",Peligrosidad!E5,IF(Peligrosidad!F5="µg/l",Peligrosidad!E5/1000,"Verifique unidad de medida en tabla Peligrosidad")))</f>
        <v xml:space="preserve"> </v>
      </c>
      <c r="H5" s="537"/>
      <c r="I5" s="463" t="str">
        <f t="shared" si="0"/>
        <v>nd</v>
      </c>
      <c r="J5" s="462">
        <f>+'Patrón de uso'!$B$38</f>
        <v>100</v>
      </c>
      <c r="K5" s="464" t="str">
        <f t="shared" si="1"/>
        <v/>
      </c>
      <c r="M5" s="39"/>
    </row>
    <row r="6" spans="1:13" ht="31.5" customHeight="1">
      <c r="A6" s="452" t="s">
        <v>127</v>
      </c>
      <c r="B6" s="453">
        <f>'Patrón de uso'!B17*'Patrón de uso'!B19</f>
        <v>0</v>
      </c>
      <c r="D6" s="460" t="s">
        <v>72</v>
      </c>
      <c r="E6" s="63" t="str">
        <f>IF(Peligrosidad!C6="Otra",Peligrosidad!$G$6,Peligrosidad!$C$6)</f>
        <v>Daphnia magna</v>
      </c>
      <c r="F6" s="47" t="str">
        <f>+Peligrosidad!$D$6</f>
        <v>DL50</v>
      </c>
      <c r="G6" s="462" t="str">
        <f>IF((ISBLANK(Peligrosidad!E6))," ",IF(Peligrosidad!F6="mg/l",Peligrosidad!E6,IF(Peligrosidad!F6="µg/l",Peligrosidad!E6/1000,"Verifique unidad de medida en tabla Peligrosidad")))</f>
        <v xml:space="preserve"> </v>
      </c>
      <c r="H6" s="537"/>
      <c r="I6" s="463" t="str">
        <f t="shared" si="0"/>
        <v>nd</v>
      </c>
      <c r="J6" s="462">
        <f>+'Patrón de uso'!$B$39</f>
        <v>10</v>
      </c>
      <c r="K6" s="464" t="str">
        <f t="shared" si="1"/>
        <v/>
      </c>
      <c r="M6" s="39"/>
    </row>
    <row r="7" spans="1:13" ht="23.25" customHeight="1" thickBot="1">
      <c r="A7" s="465" t="str">
        <f>CONCATENATE("Tipo de cultivo (",'Patrón de uso'!B5,"):")</f>
        <v>Tipo de cultivo ():</v>
      </c>
      <c r="B7" s="466" t="e">
        <f>VLOOKUP('Patrón de uso'!$B$5,'Agrupación de cultivos'!$A$2:$E$108,2,FALSE)</f>
        <v>#N/A</v>
      </c>
      <c r="D7" s="460" t="s">
        <v>128</v>
      </c>
      <c r="E7" s="63" t="str">
        <f>IF(Peligrosidad!C7="Otra",Peligrosidad!$G$7,Peligrosidad!$C$7)</f>
        <v>Desmodesmus subspicatus</v>
      </c>
      <c r="F7" s="47" t="str">
        <f>+Peligrosidad!D7</f>
        <v>CL50</v>
      </c>
      <c r="G7" s="462" t="str">
        <f>IF((ISBLANK(Peligrosidad!E7))," ",IF(Peligrosidad!F7="mg/l",Peligrosidad!E7,IF(Peligrosidad!F7="µg/l",Peligrosidad!E7/1000,"Verifique unidad de medida en tabla Peligrosidad")))</f>
        <v xml:space="preserve"> </v>
      </c>
      <c r="H7" s="537"/>
      <c r="I7" s="463" t="str">
        <f t="shared" si="0"/>
        <v>nd</v>
      </c>
      <c r="J7" s="462">
        <f>+'Patrón de uso'!$B$40</f>
        <v>10</v>
      </c>
      <c r="K7" s="464" t="str">
        <f t="shared" si="1"/>
        <v/>
      </c>
      <c r="M7" s="39"/>
    </row>
    <row r="8" spans="1:13" ht="23.25" customHeight="1">
      <c r="A8" s="531" t="s">
        <v>432</v>
      </c>
      <c r="B8" s="529"/>
      <c r="D8" s="460">
        <f>IF(Peligrosidad!B8="Indique si hay estudios adicionales","",Peligrosidad!B8)</f>
        <v>0</v>
      </c>
      <c r="E8" s="369">
        <f>IF(Peligrosidad!B8="Indique si hay estudios adicionales","",Peligrosidad!C8)</f>
        <v>0</v>
      </c>
      <c r="F8" s="47">
        <f>+Peligrosidad!$D$8</f>
        <v>0</v>
      </c>
      <c r="G8" s="462" t="str">
        <f>IF((ISBLANK(Peligrosidad!E8))," ",IF(Peligrosidad!F8="mg/l",Peligrosidad!E8,IF(Peligrosidad!F8="µg/l",Peligrosidad!E8/1000,"Verifique unidad de medida en tabla Peligrosidad")))</f>
        <v xml:space="preserve"> </v>
      </c>
      <c r="H8" s="537"/>
      <c r="I8" s="463" t="str">
        <f t="shared" si="0"/>
        <v>nd</v>
      </c>
      <c r="J8" s="462">
        <f>IF(Peligrosidad!B8="Indique si hay estudios adicionales","",1)</f>
        <v>1</v>
      </c>
      <c r="K8" s="464" t="str">
        <f t="shared" si="1"/>
        <v/>
      </c>
      <c r="M8" s="39"/>
    </row>
    <row r="9" spans="1:13" ht="19.5" customHeight="1" thickBot="1">
      <c r="A9" s="532"/>
      <c r="B9" s="530"/>
      <c r="D9" s="467">
        <f>IF(Peligrosidad!B9="Indique si hay estudios adicionales","",Peligrosidad!B9)</f>
        <v>0</v>
      </c>
      <c r="E9" s="468">
        <f>IF(Peligrosidad!B9="Indique si hay estudios adicionales","",Peligrosidad!C9)</f>
        <v>0</v>
      </c>
      <c r="F9" s="469">
        <f>+Peligrosidad!$D$9</f>
        <v>0</v>
      </c>
      <c r="G9" s="470" t="str">
        <f>IF((ISBLANK(Peligrosidad!E9))," ",IF(Peligrosidad!F9="mg/l",Peligrosidad!E9,IF(Peligrosidad!F9="µg/l",Peligrosidad!E9/1000,"Verifique unidad de medida en tabla Peligrosidad")))</f>
        <v xml:space="preserve"> </v>
      </c>
      <c r="H9" s="538"/>
      <c r="I9" s="471" t="str">
        <f t="shared" si="0"/>
        <v>nd</v>
      </c>
      <c r="J9" s="470">
        <f>IF(Peligrosidad!B9="Indique si hay estudios adicionales","",1)</f>
        <v>1</v>
      </c>
      <c r="K9" s="472" t="str">
        <f t="shared" si="1"/>
        <v/>
      </c>
      <c r="M9" s="39"/>
    </row>
    <row r="10" spans="1:13" ht="20.25" customHeight="1" thickBot="1">
      <c r="A10" s="41"/>
      <c r="B10" s="41"/>
      <c r="D10" s="41"/>
      <c r="E10" s="41"/>
      <c r="F10" s="41"/>
      <c r="G10" s="473"/>
      <c r="H10" s="41"/>
      <c r="I10" s="41"/>
      <c r="J10" s="41"/>
      <c r="K10" s="41"/>
      <c r="M10" s="39"/>
    </row>
    <row r="11" spans="1:13" ht="15.75" thickBot="1">
      <c r="A11" s="539" t="str">
        <f>CONCATENATE(Identificación!B4,": Cálculo de la exposición para organismos acuáticos en segundo nivel")</f>
        <v>: Cálculo de la exposición para organismos acuáticos en segundo nivel</v>
      </c>
      <c r="B11" s="540"/>
      <c r="C11" s="474"/>
      <c r="D11" s="541" t="str">
        <f>CONCATENATE(Identificación!B4,": Cálculo del riesgo para organismos acuáticos en el segundo nivel")</f>
        <v>: Cálculo del riesgo para organismos acuáticos en el segundo nivel</v>
      </c>
      <c r="E11" s="542"/>
      <c r="F11" s="542"/>
      <c r="G11" s="542"/>
      <c r="H11" s="542"/>
      <c r="I11" s="542"/>
      <c r="J11" s="542"/>
      <c r="K11" s="543"/>
      <c r="M11" s="39"/>
    </row>
    <row r="12" spans="1:13" ht="30.75" thickBot="1">
      <c r="A12" s="475" t="s">
        <v>479</v>
      </c>
      <c r="B12" s="476">
        <f>IF(Peligrosidad!F20="mg/L",Peligrosidad!E20,IF(Peligrosidad!F20="g/L",Peligrosidad!E20*1000,IF(Peligrosidad!F20="ppm",Peligrosidad!E20," ")))</f>
        <v>0</v>
      </c>
      <c r="D12" s="314" t="s">
        <v>67</v>
      </c>
      <c r="E12" s="477" t="s">
        <v>86</v>
      </c>
      <c r="F12" s="477" t="s">
        <v>394</v>
      </c>
      <c r="G12" s="477" t="s">
        <v>397</v>
      </c>
      <c r="H12" s="477" t="s">
        <v>121</v>
      </c>
      <c r="I12" s="477" t="s">
        <v>122</v>
      </c>
      <c r="J12" s="477" t="s">
        <v>68</v>
      </c>
      <c r="K12" s="478" t="s">
        <v>123</v>
      </c>
      <c r="M12" s="39"/>
    </row>
    <row r="13" spans="1:13" ht="20.25" customHeight="1" thickBot="1">
      <c r="A13" s="479" t="s">
        <v>124</v>
      </c>
      <c r="B13" s="453">
        <f>Peligrosidad!E18</f>
        <v>0</v>
      </c>
      <c r="C13" s="33">
        <f>IF(Peligrosidad!F21="Días",Peligrosidad!E21,IF(Peligrosidad!F21="Años",Peligrosidad!E21*365,IF(Peligrosidad!F21="Horas",Peligrosidad!E21/24,"")))</f>
        <v>0</v>
      </c>
      <c r="D13" s="454" t="str">
        <f>+D3</f>
        <v>Aguda para peces</v>
      </c>
      <c r="E13" s="480" t="str">
        <f>IF(Peligrosidad!C3="Otra",Peligrosidad!$G$3,Peligrosidad!$C$3)</f>
        <v>Pimephales promelas</v>
      </c>
      <c r="F13" s="456" t="str">
        <f>+Peligrosidad!$D$3</f>
        <v>CL50</v>
      </c>
      <c r="G13" s="457" t="str">
        <f>IF((ISBLANK(Peligrosidad!E3))," ",IF(Peligrosidad!F3="mg/l",Peligrosidad!E3,IF(Peligrosidad!F3="µg/l",Peligrosidad!E3/1000,"Verifique unidad de medida en tabla Peligrosidad")))</f>
        <v xml:space="preserve"> </v>
      </c>
      <c r="H13" s="526">
        <f>IF(ISTEXT(B23),B23,B23/1000)</f>
        <v>0</v>
      </c>
      <c r="I13" s="457" t="str">
        <f t="shared" ref="I13:I19" si="2">IF((OR(ISTEXT(G13),ISTEXT($H$13))),"nd",G13/$H$13)</f>
        <v>nd</v>
      </c>
      <c r="J13" s="457">
        <f>+'Patrón de uso'!$B$36</f>
        <v>100</v>
      </c>
      <c r="K13" s="481" t="str">
        <f>IF(OR(ISTEXT(G13),ISTEXT(H13)),"",IF((I13&lt;J3),"SI","NO"))</f>
        <v/>
      </c>
      <c r="M13" s="39"/>
    </row>
    <row r="14" spans="1:13" ht="16.5" customHeight="1" thickBot="1">
      <c r="A14" s="452" t="s">
        <v>125</v>
      </c>
      <c r="B14" s="482">
        <f>IF(Peligrosidad!F21="Días",Peligrosidad!E21,IF(Peligrosidad!F21="Años",Peligrosidad!E21*365,IF(Peligrosidad!F21="Horas",Peligrosidad!E21/24,"")))</f>
        <v>0</v>
      </c>
      <c r="D14" s="460" t="str">
        <f>+D4</f>
        <v>Crónica para peces</v>
      </c>
      <c r="E14" s="483" t="str">
        <f>IF(Peligrosidad!C4="Otra",Peligrosidad!$G$4,Peligrosidad!$C$4)</f>
        <v>Pimephales promelas</v>
      </c>
      <c r="F14" s="47" t="str">
        <f>+Peligrosidad!$D$4</f>
        <v>CL50</v>
      </c>
      <c r="G14" s="462" t="str">
        <f>IF((ISBLANK(Peligrosidad!E4))," ",IF(Peligrosidad!F4="mg/l",Peligrosidad!E4,IF(Peligrosidad!F4="µg/l",Peligrosidad!E4/1000,"Verifique unidad de medida en tabla Peligrosidad")))</f>
        <v xml:space="preserve"> </v>
      </c>
      <c r="H14" s="527"/>
      <c r="I14" s="462" t="str">
        <f t="shared" si="2"/>
        <v>nd</v>
      </c>
      <c r="J14" s="462">
        <f>+'Patrón de uso'!$B$37</f>
        <v>10</v>
      </c>
      <c r="K14" s="481" t="str">
        <f t="shared" ref="K14:K17" si="3">IF(OR(ISTEXT(G14),ISTEXT(H14)),"",IF((I14&lt;J4),"SI","NO"))</f>
        <v/>
      </c>
      <c r="M14" s="39"/>
    </row>
    <row r="15" spans="1:13" ht="16.5" customHeight="1" thickBot="1">
      <c r="A15" s="452" t="s">
        <v>129</v>
      </c>
      <c r="B15" s="453">
        <f>IF(Peligrosidad!F19="Días",Peligrosidad!E19,IF(Peligrosidad!F19="Años",Peligrosidad!E19*365,IF(Peligrosidad!F19="Horas",Peligrosidad!E19/24,"")))</f>
        <v>0</v>
      </c>
      <c r="D15" s="460" t="str">
        <f>+D5</f>
        <v>Aguda para invertebrados acuáticos</v>
      </c>
      <c r="E15" s="483" t="str">
        <f>IF(Peligrosidad!C5="Otra",Peligrosidad!$G$5,Peligrosidad!$C$5)</f>
        <v>Daphnia pulex</v>
      </c>
      <c r="F15" s="47" t="str">
        <f>+Peligrosidad!$D$5</f>
        <v>NOEC</v>
      </c>
      <c r="G15" s="462" t="str">
        <f>IF((ISBLANK(Peligrosidad!E5))," ",IF(Peligrosidad!F5="mg/l",Peligrosidad!E5,IF(Peligrosidad!F5="µg/l",Peligrosidad!E5/1000,"Verifique unidad de medida en tabla Peligrosidad")))</f>
        <v xml:space="preserve"> </v>
      </c>
      <c r="H15" s="527"/>
      <c r="I15" s="462" t="str">
        <f t="shared" si="2"/>
        <v>nd</v>
      </c>
      <c r="J15" s="462">
        <f>+'Patrón de uso'!$B$38</f>
        <v>100</v>
      </c>
      <c r="K15" s="481" t="str">
        <f t="shared" si="3"/>
        <v/>
      </c>
      <c r="M15" s="39"/>
    </row>
    <row r="16" spans="1:13" ht="16.5" customHeight="1" thickBot="1">
      <c r="A16" s="452" t="s">
        <v>130</v>
      </c>
      <c r="B16" s="453">
        <f>Peligrosidad!E23</f>
        <v>0</v>
      </c>
      <c r="D16" s="460" t="str">
        <f>+D6</f>
        <v>Crónica para invertebrados acuáticos</v>
      </c>
      <c r="E16" s="484" t="str">
        <f>IF(Peligrosidad!C6="Otra",Peligrosidad!$G$6,Peligrosidad!$C$6)</f>
        <v>Daphnia magna</v>
      </c>
      <c r="F16" s="47" t="str">
        <f>+Peligrosidad!$D$6</f>
        <v>DL50</v>
      </c>
      <c r="G16" s="462" t="str">
        <f>IF((ISBLANK(Peligrosidad!E6))," ",IF(Peligrosidad!F6="mg/l",Peligrosidad!E6,IF(Peligrosidad!F6="µg/l",Peligrosidad!E6/1000,"Verifique unidad de medida en tabla Peligrosidad")))</f>
        <v xml:space="preserve"> </v>
      </c>
      <c r="H16" s="527"/>
      <c r="I16" s="462" t="str">
        <f t="shared" si="2"/>
        <v>nd</v>
      </c>
      <c r="J16" s="462">
        <f>+'Patrón de uso'!$B$39</f>
        <v>10</v>
      </c>
      <c r="K16" s="481" t="str">
        <f t="shared" si="3"/>
        <v/>
      </c>
      <c r="M16" s="39"/>
    </row>
    <row r="17" spans="1:13" ht="16.5" customHeight="1">
      <c r="A17" s="452" t="s">
        <v>131</v>
      </c>
      <c r="B17" s="453">
        <f>IF(Peligrosidad!F22="Días",Peligrosidad!E22,IF(Peligrosidad!F22="Años",Peligrosidad!E22*365,IF(Peligrosidad!F22="Horas",Peligrosidad!E22/24,"")))</f>
        <v>0</v>
      </c>
      <c r="D17" s="460" t="str">
        <f>+D7</f>
        <v xml:space="preserve">Crónica para algas </v>
      </c>
      <c r="E17" s="484" t="str">
        <f>IF(Peligrosidad!C7="Otra",Peligrosidad!$G$7,Peligrosidad!$C$7)</f>
        <v>Desmodesmus subspicatus</v>
      </c>
      <c r="F17" s="47" t="str">
        <f>+Peligrosidad!$D$7</f>
        <v>CL50</v>
      </c>
      <c r="G17" s="462" t="str">
        <f>IF((ISBLANK(Peligrosidad!E7))," ",IF(Peligrosidad!F7="mg/l",Peligrosidad!E7,IF(Peligrosidad!F7="µg/l",Peligrosidad!E7/1000,"Verifique unidad de medida en tabla Peligrosidad")))</f>
        <v xml:space="preserve"> </v>
      </c>
      <c r="H17" s="527"/>
      <c r="I17" s="462" t="str">
        <f t="shared" si="2"/>
        <v>nd</v>
      </c>
      <c r="J17" s="462">
        <f>+'Patrón de uso'!$B$40</f>
        <v>10</v>
      </c>
      <c r="K17" s="481" t="str">
        <f t="shared" si="3"/>
        <v/>
      </c>
      <c r="M17" s="39"/>
    </row>
    <row r="18" spans="1:13" ht="16.5" customHeight="1">
      <c r="A18" s="452" t="s">
        <v>126</v>
      </c>
      <c r="B18" s="453">
        <f>B5</f>
        <v>0</v>
      </c>
      <c r="D18" s="485">
        <f>+Peligrosidad!$B$8</f>
        <v>0</v>
      </c>
      <c r="E18" s="484">
        <f>IF(Peligrosidad!B8="Indique si hay estudios adicionales","",Peligrosidad!C8)</f>
        <v>0</v>
      </c>
      <c r="F18" s="47">
        <f>IF(Peligrosidad!B8="Indique si hay estudios adicionales","",Peligrosidad!D8)</f>
        <v>0</v>
      </c>
      <c r="G18" s="462" t="str">
        <f>+G8</f>
        <v xml:space="preserve"> </v>
      </c>
      <c r="H18" s="527"/>
      <c r="I18" s="462" t="str">
        <f t="shared" si="2"/>
        <v>nd</v>
      </c>
      <c r="J18" s="462">
        <f>+J8</f>
        <v>1</v>
      </c>
      <c r="K18" s="486" t="str">
        <f>IF(OR(K8="",ISTEXT(G18),ISTEXT($H$13)),"No aplica",IF((I18&lt;J18),"SI","NO"))</f>
        <v>No aplica</v>
      </c>
      <c r="M18" s="39"/>
    </row>
    <row r="19" spans="1:13" ht="16.5" customHeight="1" thickBot="1">
      <c r="A19" s="452" t="s">
        <v>127</v>
      </c>
      <c r="B19" s="453">
        <f>B6</f>
        <v>0</v>
      </c>
      <c r="D19" s="487">
        <f>+Peligrosidad!$B$9</f>
        <v>0</v>
      </c>
      <c r="E19" s="488">
        <f>IF(Peligrosidad!B9="Indique si hay estudios adicionales","",Peligrosidad!C9)</f>
        <v>0</v>
      </c>
      <c r="F19" s="469">
        <f>IF(Peligrosidad!B9="Indique si hay estudios adicionales","",Peligrosidad!D9)</f>
        <v>0</v>
      </c>
      <c r="G19" s="470" t="str">
        <f>+G9</f>
        <v xml:space="preserve"> </v>
      </c>
      <c r="H19" s="528"/>
      <c r="I19" s="470" t="str">
        <f t="shared" si="2"/>
        <v>nd</v>
      </c>
      <c r="J19" s="470">
        <f>+J9</f>
        <v>1</v>
      </c>
      <c r="K19" s="489" t="str">
        <f t="shared" ref="K19" si="4">IF(K9="NO","Nivel 1= OK",IF(OR(K9="",ISTEXT(G19),ISTEXT($H$13)),"No aplica",IF((I19&lt;J19),"SI","NO")))</f>
        <v>No aplica</v>
      </c>
      <c r="M19" s="39"/>
    </row>
    <row r="20" spans="1:13" ht="18" customHeight="1">
      <c r="A20" s="460" t="str">
        <f>CONCATENATE("Intercepción del cultivo (",'Patrón de uso'!B5,"):")</f>
        <v>Intercepción del cultivo ():</v>
      </c>
      <c r="B20" s="64" t="s">
        <v>59</v>
      </c>
      <c r="D20" s="41"/>
      <c r="E20" s="41"/>
      <c r="F20" s="41"/>
      <c r="G20" s="41"/>
      <c r="H20" s="41"/>
      <c r="I20" s="41"/>
      <c r="J20" s="41"/>
      <c r="K20" s="41"/>
      <c r="M20" s="39"/>
    </row>
    <row r="21" spans="1:13" ht="18" customHeight="1">
      <c r="A21" s="452" t="str">
        <f>+A7</f>
        <v>Tipo de cultivo ():</v>
      </c>
      <c r="B21" s="453" t="e">
        <f>B7</f>
        <v>#N/A</v>
      </c>
      <c r="D21" s="41"/>
      <c r="E21" s="41"/>
      <c r="F21" s="41"/>
      <c r="G21" s="41"/>
      <c r="H21" s="41"/>
      <c r="I21" s="41"/>
      <c r="J21" s="41"/>
      <c r="K21" s="41"/>
      <c r="M21" s="39"/>
    </row>
    <row r="22" spans="1:13" ht="18" customHeight="1" thickBot="1">
      <c r="A22" s="490" t="s">
        <v>133</v>
      </c>
      <c r="B22" s="466" t="s">
        <v>134</v>
      </c>
      <c r="C22" s="491" t="s">
        <v>132</v>
      </c>
      <c r="D22" s="33"/>
      <c r="E22" s="33"/>
      <c r="F22" s="33"/>
      <c r="G22" s="33"/>
      <c r="H22" s="33"/>
      <c r="I22" s="492"/>
      <c r="J22" s="33"/>
      <c r="K22" s="33"/>
      <c r="M22" s="39"/>
    </row>
    <row r="23" spans="1:13" ht="38.25" customHeight="1" thickBot="1">
      <c r="A23" s="493" t="s">
        <v>433</v>
      </c>
      <c r="B23" s="495"/>
      <c r="C23" s="39"/>
      <c r="D23" s="39"/>
      <c r="E23" s="39"/>
      <c r="F23" s="39"/>
      <c r="G23" s="39"/>
      <c r="H23" s="39"/>
      <c r="I23" s="39"/>
      <c r="J23" s="39"/>
      <c r="K23" s="39"/>
      <c r="L23" s="39"/>
      <c r="M23" s="39"/>
    </row>
    <row r="24" spans="1:13">
      <c r="A24" s="39"/>
      <c r="B24" s="39"/>
      <c r="C24" s="39"/>
      <c r="D24" s="39"/>
      <c r="E24" s="39"/>
      <c r="F24" s="39"/>
      <c r="G24" s="39"/>
      <c r="H24" s="39"/>
      <c r="I24" s="39"/>
      <c r="J24" s="39"/>
      <c r="K24" s="39"/>
      <c r="L24" s="39"/>
      <c r="M24" s="39"/>
    </row>
    <row r="25" spans="1:13" hidden="1">
      <c r="A25" s="39"/>
      <c r="B25" s="39"/>
      <c r="C25" s="39"/>
      <c r="D25" s="39"/>
      <c r="E25" s="39"/>
      <c r="F25" s="39"/>
      <c r="G25" s="39"/>
      <c r="H25" s="39"/>
      <c r="I25" s="39"/>
      <c r="J25" s="39"/>
      <c r="K25" s="39"/>
      <c r="L25" s="39"/>
    </row>
    <row r="26" spans="1:13" hidden="1">
      <c r="A26" s="39"/>
      <c r="B26" s="39"/>
      <c r="C26" s="39"/>
      <c r="D26" s="39"/>
      <c r="E26" s="39"/>
      <c r="F26" s="39"/>
      <c r="G26" s="39"/>
      <c r="H26" s="39"/>
      <c r="I26" s="39"/>
      <c r="J26" s="39"/>
      <c r="K26" s="39"/>
      <c r="L26" s="39"/>
    </row>
    <row r="27" spans="1:13" hidden="1">
      <c r="A27" s="39"/>
      <c r="B27" s="39"/>
      <c r="C27" s="39"/>
      <c r="D27" s="39"/>
      <c r="E27" s="39"/>
      <c r="F27" s="39"/>
      <c r="G27" s="39"/>
      <c r="H27" s="39"/>
      <c r="I27" s="39"/>
      <c r="J27" s="39"/>
      <c r="K27" s="39"/>
      <c r="L27" s="39"/>
    </row>
    <row r="28" spans="1:13" hidden="1">
      <c r="A28" s="39"/>
      <c r="B28" s="39"/>
      <c r="C28" s="39"/>
      <c r="D28" s="39"/>
      <c r="E28" s="39"/>
      <c r="F28" s="39"/>
      <c r="G28" s="39"/>
      <c r="H28" s="39"/>
      <c r="I28" s="39"/>
      <c r="J28" s="39"/>
      <c r="K28" s="39"/>
      <c r="L28" s="39"/>
    </row>
    <row r="29" spans="1:13" hidden="1">
      <c r="A29" s="39"/>
      <c r="B29" s="39"/>
      <c r="C29" s="39"/>
      <c r="D29" s="39"/>
      <c r="E29" s="39"/>
      <c r="F29" s="39"/>
      <c r="G29" s="39"/>
      <c r="H29" s="39"/>
      <c r="I29" s="39"/>
      <c r="J29" s="39"/>
      <c r="K29" s="39"/>
      <c r="L29" s="39"/>
    </row>
    <row r="30" spans="1:13" hidden="1">
      <c r="A30" s="39"/>
      <c r="B30" s="39"/>
      <c r="C30" s="39"/>
      <c r="D30" s="39"/>
      <c r="E30" s="39"/>
      <c r="F30" s="39"/>
      <c r="G30" s="39"/>
      <c r="H30" s="39"/>
      <c r="I30" s="39"/>
      <c r="J30" s="39"/>
      <c r="K30" s="39"/>
      <c r="L30" s="39"/>
    </row>
    <row r="31" spans="1:13" hidden="1">
      <c r="A31" s="39"/>
      <c r="B31" s="39"/>
      <c r="C31" s="39"/>
      <c r="D31" s="39"/>
      <c r="E31" s="39"/>
      <c r="F31" s="39"/>
      <c r="G31" s="39"/>
      <c r="H31" s="39"/>
      <c r="I31" s="39"/>
      <c r="J31" s="39"/>
      <c r="K31" s="39"/>
      <c r="L31" s="39"/>
    </row>
    <row r="32" spans="1:13" hidden="1">
      <c r="A32" s="39"/>
      <c r="B32" s="39"/>
      <c r="C32" s="39"/>
      <c r="D32" s="39"/>
      <c r="E32" s="39"/>
      <c r="F32" s="39"/>
      <c r="G32" s="39"/>
      <c r="H32" s="39"/>
      <c r="I32" s="39"/>
      <c r="J32" s="39"/>
      <c r="K32" s="39"/>
      <c r="L32" s="39"/>
    </row>
    <row r="33" spans="1:12" hidden="1">
      <c r="A33" s="494"/>
      <c r="B33" s="39"/>
      <c r="C33" s="39"/>
      <c r="D33" s="39"/>
      <c r="E33" s="39"/>
      <c r="F33" s="39"/>
      <c r="G33" s="39"/>
      <c r="H33" s="39"/>
      <c r="I33" s="39"/>
      <c r="J33" s="39"/>
      <c r="K33" s="39"/>
      <c r="L33" s="39"/>
    </row>
    <row r="34" spans="1:12" ht="32.25" hidden="1" customHeight="1">
      <c r="A34" s="39"/>
      <c r="B34" s="39"/>
      <c r="C34" s="39"/>
      <c r="D34" s="39"/>
      <c r="E34" s="39"/>
      <c r="F34" s="39"/>
      <c r="G34" s="39"/>
      <c r="H34" s="39"/>
      <c r="I34" s="39"/>
      <c r="J34" s="39"/>
      <c r="K34" s="39"/>
      <c r="L34" s="39"/>
    </row>
    <row r="35" spans="1:12" hidden="1">
      <c r="A35" s="39"/>
      <c r="B35" s="39"/>
      <c r="C35" s="39"/>
      <c r="D35" s="39"/>
      <c r="E35" s="39"/>
      <c r="F35" s="39"/>
      <c r="G35" s="39"/>
      <c r="H35" s="39"/>
      <c r="I35" s="39"/>
      <c r="J35" s="39"/>
      <c r="K35" s="39"/>
      <c r="L35" s="39"/>
    </row>
    <row r="36" spans="1:12" hidden="1">
      <c r="A36" s="39"/>
      <c r="B36" s="39"/>
      <c r="C36" s="39"/>
      <c r="D36" s="39"/>
      <c r="E36" s="39"/>
      <c r="F36" s="39"/>
      <c r="G36" s="39"/>
      <c r="H36" s="39"/>
      <c r="I36" s="39"/>
      <c r="J36" s="39"/>
      <c r="K36" s="39"/>
      <c r="L36" s="39"/>
    </row>
    <row r="37" spans="1:12" hidden="1">
      <c r="A37" s="39"/>
      <c r="B37" s="39"/>
      <c r="C37" s="39"/>
      <c r="D37" s="39"/>
      <c r="E37" s="39"/>
      <c r="F37" s="39"/>
      <c r="G37" s="39"/>
      <c r="H37" s="39"/>
      <c r="I37" s="39"/>
      <c r="J37" s="39"/>
      <c r="K37" s="39"/>
      <c r="L37" s="39"/>
    </row>
    <row r="38" spans="1:12" hidden="1">
      <c r="A38" s="39"/>
      <c r="B38" s="39"/>
      <c r="C38" s="39"/>
      <c r="D38" s="39"/>
      <c r="E38" s="39"/>
      <c r="F38" s="39"/>
      <c r="G38" s="39"/>
      <c r="H38" s="39"/>
      <c r="I38" s="39"/>
      <c r="J38" s="39"/>
      <c r="K38" s="39"/>
      <c r="L38" s="39"/>
    </row>
    <row r="39" spans="1:12" hidden="1">
      <c r="A39" s="39"/>
      <c r="B39" s="39"/>
      <c r="C39" s="39"/>
      <c r="D39" s="39"/>
      <c r="E39" s="39"/>
      <c r="F39" s="39"/>
      <c r="G39" s="39"/>
      <c r="H39" s="39"/>
      <c r="I39" s="39"/>
      <c r="J39" s="39"/>
      <c r="K39" s="39"/>
      <c r="L39" s="39"/>
    </row>
    <row r="40" spans="1:12" hidden="1">
      <c r="A40" s="39"/>
      <c r="B40" s="39"/>
      <c r="C40" s="39"/>
      <c r="D40" s="39"/>
      <c r="E40" s="39"/>
      <c r="F40" s="39"/>
      <c r="G40" s="39"/>
      <c r="H40" s="39"/>
      <c r="I40" s="39"/>
      <c r="J40" s="39"/>
      <c r="K40" s="39"/>
      <c r="L40" s="39"/>
    </row>
    <row r="41" spans="1:12" hidden="1">
      <c r="A41" s="39"/>
      <c r="B41" s="39"/>
      <c r="C41" s="39"/>
      <c r="D41" s="39"/>
      <c r="E41" s="39"/>
      <c r="F41" s="39"/>
      <c r="G41" s="39"/>
      <c r="H41" s="39"/>
      <c r="I41" s="39"/>
      <c r="J41" s="39"/>
      <c r="K41" s="39"/>
      <c r="L41" s="39"/>
    </row>
    <row r="42" spans="1:12" hidden="1">
      <c r="A42" s="39"/>
      <c r="B42" s="39"/>
      <c r="C42" s="39"/>
      <c r="D42" s="39"/>
      <c r="E42" s="39"/>
      <c r="F42" s="39"/>
      <c r="G42" s="39"/>
      <c r="H42" s="39"/>
      <c r="I42" s="39"/>
      <c r="J42" s="39"/>
      <c r="K42" s="39"/>
      <c r="L42" s="39"/>
    </row>
    <row r="43" spans="1:12" hidden="1">
      <c r="A43" s="39"/>
      <c r="B43" s="39"/>
      <c r="C43" s="39"/>
      <c r="D43" s="39"/>
      <c r="E43" s="39"/>
      <c r="F43" s="39"/>
      <c r="G43" s="39"/>
      <c r="H43" s="39"/>
      <c r="I43" s="39"/>
      <c r="J43" s="39"/>
      <c r="K43" s="39"/>
      <c r="L43" s="39"/>
    </row>
    <row r="44" spans="1:12" hidden="1">
      <c r="A44" s="39"/>
      <c r="B44" s="39"/>
      <c r="C44" s="39"/>
      <c r="D44" s="39"/>
      <c r="E44" s="39"/>
      <c r="F44" s="39"/>
      <c r="G44" s="39"/>
      <c r="H44" s="39"/>
      <c r="I44" s="39"/>
      <c r="J44" s="39"/>
      <c r="K44" s="39"/>
      <c r="L44" s="39"/>
    </row>
    <row r="45" spans="1:12" hidden="1">
      <c r="A45" s="39"/>
      <c r="B45" s="39"/>
      <c r="C45" s="39"/>
      <c r="D45" s="39"/>
      <c r="E45" s="39"/>
      <c r="F45" s="39"/>
      <c r="G45" s="39"/>
      <c r="H45" s="39"/>
      <c r="I45" s="39"/>
      <c r="J45" s="39"/>
      <c r="K45" s="39"/>
      <c r="L45" s="39"/>
    </row>
    <row r="46" spans="1:12" hidden="1">
      <c r="A46" s="39"/>
      <c r="B46" s="39"/>
      <c r="C46" s="39"/>
      <c r="D46" s="39"/>
      <c r="E46" s="39"/>
      <c r="F46" s="39"/>
      <c r="G46" s="39"/>
      <c r="H46" s="39"/>
      <c r="I46" s="39"/>
      <c r="J46" s="39"/>
      <c r="K46" s="39"/>
      <c r="L46" s="39"/>
    </row>
    <row r="47" spans="1:12" hidden="1">
      <c r="A47" s="39"/>
      <c r="B47" s="39"/>
      <c r="C47" s="39"/>
      <c r="D47" s="39"/>
      <c r="E47" s="39"/>
      <c r="F47" s="39"/>
      <c r="G47" s="39"/>
      <c r="H47" s="39"/>
      <c r="I47" s="39"/>
      <c r="J47" s="39"/>
      <c r="K47" s="39"/>
      <c r="L47" s="39"/>
    </row>
    <row r="48" spans="1:12" hidden="1">
      <c r="A48" s="39"/>
      <c r="B48" s="39"/>
      <c r="C48" s="39"/>
      <c r="D48" s="39"/>
      <c r="E48" s="39"/>
      <c r="F48" s="39"/>
      <c r="G48" s="39"/>
      <c r="H48" s="39"/>
      <c r="I48" s="39"/>
      <c r="J48" s="39"/>
      <c r="K48" s="39"/>
      <c r="L48" s="39"/>
    </row>
    <row r="49" spans="1:12" hidden="1">
      <c r="A49" s="39"/>
      <c r="B49" s="39"/>
      <c r="C49" s="39"/>
      <c r="D49" s="39"/>
      <c r="E49" s="39"/>
      <c r="F49" s="39"/>
      <c r="G49" s="39"/>
      <c r="H49" s="39"/>
      <c r="I49" s="39"/>
      <c r="J49" s="39"/>
      <c r="K49" s="39"/>
      <c r="L49" s="39"/>
    </row>
    <row r="50" spans="1:12" hidden="1">
      <c r="A50" s="39"/>
      <c r="B50" s="39"/>
      <c r="C50" s="39"/>
      <c r="D50" s="39"/>
      <c r="E50" s="39"/>
      <c r="F50" s="39"/>
      <c r="G50" s="39"/>
      <c r="H50" s="39"/>
      <c r="I50" s="39"/>
      <c r="J50" s="39"/>
      <c r="K50" s="39"/>
      <c r="L50" s="39"/>
    </row>
    <row r="51" spans="1:12" hidden="1">
      <c r="A51" s="39"/>
      <c r="B51" s="39"/>
      <c r="C51" s="39"/>
      <c r="D51" s="39"/>
      <c r="E51" s="39"/>
      <c r="F51" s="39"/>
      <c r="G51" s="39"/>
      <c r="H51" s="39"/>
      <c r="I51" s="39"/>
      <c r="J51" s="39"/>
      <c r="K51" s="39"/>
      <c r="L51" s="39"/>
    </row>
    <row r="52" spans="1:12" hidden="1">
      <c r="A52" s="33"/>
      <c r="B52" s="33"/>
      <c r="D52" s="33"/>
      <c r="E52" s="33"/>
      <c r="F52" s="33"/>
      <c r="G52" s="33"/>
      <c r="H52" s="33"/>
      <c r="I52" s="33"/>
      <c r="J52" s="33"/>
      <c r="K52" s="33"/>
    </row>
    <row r="53" spans="1:12" hidden="1">
      <c r="A53" s="33"/>
      <c r="B53" s="33"/>
      <c r="D53" s="33"/>
      <c r="E53" s="33"/>
      <c r="F53" s="33"/>
      <c r="G53" s="33"/>
      <c r="H53" s="33"/>
      <c r="I53" s="33"/>
      <c r="J53" s="33"/>
      <c r="K53" s="33"/>
    </row>
    <row r="54" spans="1:12" hidden="1">
      <c r="A54" s="33"/>
      <c r="B54" s="33"/>
      <c r="D54" s="33"/>
      <c r="E54" s="33"/>
      <c r="F54" s="33"/>
      <c r="G54" s="33"/>
      <c r="H54" s="33"/>
      <c r="I54" s="33"/>
      <c r="J54" s="33"/>
      <c r="K54" s="33"/>
    </row>
    <row r="55" spans="1:12" hidden="1">
      <c r="A55" s="33"/>
      <c r="B55" s="33"/>
      <c r="D55" s="33"/>
      <c r="E55" s="33"/>
      <c r="F55" s="33"/>
      <c r="G55" s="33"/>
      <c r="H55" s="33"/>
      <c r="I55" s="33"/>
      <c r="J55" s="33"/>
      <c r="K55" s="33"/>
    </row>
    <row r="56" spans="1:12" hidden="1">
      <c r="A56" s="33"/>
      <c r="B56" s="33"/>
      <c r="D56" s="33"/>
      <c r="E56" s="33"/>
      <c r="F56" s="33"/>
      <c r="G56" s="33"/>
      <c r="H56" s="33"/>
      <c r="I56" s="33"/>
      <c r="J56" s="33"/>
      <c r="K56" s="33"/>
    </row>
    <row r="57" spans="1:12" hidden="1">
      <c r="A57" s="33"/>
      <c r="B57" s="33"/>
      <c r="D57" s="33"/>
      <c r="E57" s="33"/>
      <c r="F57" s="33"/>
      <c r="G57" s="33"/>
      <c r="H57" s="33"/>
      <c r="I57" s="33"/>
      <c r="J57" s="33"/>
      <c r="K57" s="33"/>
    </row>
    <row r="58" spans="1:12" hidden="1">
      <c r="A58" s="33"/>
      <c r="B58" s="33"/>
      <c r="D58" s="33"/>
      <c r="E58" s="33"/>
      <c r="F58" s="33"/>
      <c r="G58" s="33"/>
      <c r="H58" s="33"/>
      <c r="I58" s="33"/>
      <c r="J58" s="33"/>
      <c r="K58" s="33"/>
    </row>
    <row r="59" spans="1:12" hidden="1">
      <c r="A59" s="33"/>
      <c r="B59" s="33"/>
      <c r="D59" s="33"/>
      <c r="E59" s="33"/>
      <c r="F59" s="33"/>
      <c r="G59" s="33"/>
      <c r="H59" s="33"/>
      <c r="I59" s="33"/>
      <c r="J59" s="33"/>
      <c r="K59" s="33"/>
    </row>
    <row r="60" spans="1:12" hidden="1">
      <c r="A60" s="33"/>
      <c r="B60" s="33"/>
      <c r="D60" s="33"/>
      <c r="E60" s="33"/>
      <c r="F60" s="33"/>
      <c r="G60" s="33"/>
      <c r="H60" s="33"/>
      <c r="I60" s="33"/>
      <c r="J60" s="33"/>
      <c r="K60" s="33"/>
    </row>
    <row r="61" spans="1:12" hidden="1">
      <c r="A61" s="33"/>
      <c r="B61" s="33"/>
      <c r="D61" s="33"/>
      <c r="E61" s="33"/>
      <c r="F61" s="33"/>
      <c r="G61" s="33"/>
      <c r="H61" s="33"/>
      <c r="I61" s="33"/>
      <c r="J61" s="33"/>
      <c r="K61" s="33"/>
    </row>
    <row r="62" spans="1:12" hidden="1">
      <c r="A62" s="33"/>
      <c r="B62" s="33"/>
      <c r="D62" s="33"/>
      <c r="E62" s="33"/>
      <c r="F62" s="33"/>
      <c r="G62" s="33"/>
      <c r="H62" s="33"/>
      <c r="I62" s="33"/>
      <c r="J62" s="33"/>
      <c r="K62" s="33"/>
    </row>
    <row r="63" spans="1:12" hidden="1">
      <c r="A63" s="33"/>
      <c r="B63" s="33"/>
      <c r="D63" s="33"/>
      <c r="E63" s="33"/>
      <c r="F63" s="33"/>
      <c r="G63" s="33"/>
      <c r="H63" s="33"/>
      <c r="I63" s="33"/>
      <c r="J63" s="33"/>
      <c r="K63" s="33"/>
    </row>
    <row r="64" spans="1:12" hidden="1">
      <c r="A64" s="33"/>
      <c r="B64" s="33"/>
      <c r="D64" s="33"/>
      <c r="E64" s="33"/>
      <c r="F64" s="33"/>
      <c r="G64" s="33"/>
      <c r="H64" s="33"/>
      <c r="I64" s="33"/>
      <c r="J64" s="33"/>
      <c r="K64" s="33"/>
    </row>
    <row r="65" spans="1:11" hidden="1">
      <c r="A65" s="33"/>
      <c r="B65" s="33"/>
      <c r="D65" s="33"/>
      <c r="E65" s="33"/>
      <c r="F65" s="33"/>
      <c r="G65" s="33"/>
      <c r="H65" s="33"/>
      <c r="I65" s="33"/>
      <c r="J65" s="33"/>
      <c r="K65" s="33"/>
    </row>
    <row r="66" spans="1:11" hidden="1">
      <c r="A66" s="33"/>
      <c r="B66" s="33"/>
      <c r="D66" s="33"/>
      <c r="E66" s="33"/>
      <c r="F66" s="33"/>
      <c r="G66" s="33"/>
      <c r="H66" s="33"/>
      <c r="I66" s="33"/>
      <c r="J66" s="33"/>
      <c r="K66" s="33"/>
    </row>
    <row r="67" spans="1:11" hidden="1">
      <c r="A67" s="33"/>
      <c r="B67" s="33"/>
      <c r="D67" s="33"/>
      <c r="E67" s="33"/>
      <c r="F67" s="33"/>
      <c r="G67" s="33"/>
      <c r="H67" s="33"/>
      <c r="I67" s="33"/>
      <c r="J67" s="33"/>
      <c r="K67" s="33"/>
    </row>
    <row r="68" spans="1:11" hidden="1">
      <c r="A68" s="33"/>
      <c r="B68" s="33"/>
      <c r="D68" s="33"/>
      <c r="E68" s="33"/>
      <c r="F68" s="33"/>
      <c r="G68" s="33"/>
      <c r="H68" s="33"/>
      <c r="I68" s="33"/>
      <c r="J68" s="33"/>
      <c r="K68" s="33"/>
    </row>
    <row r="69" spans="1:11" hidden="1">
      <c r="A69" s="33"/>
      <c r="B69" s="33"/>
      <c r="D69" s="33"/>
      <c r="E69" s="33"/>
      <c r="F69" s="33"/>
      <c r="G69" s="33"/>
      <c r="H69" s="33"/>
      <c r="I69" s="33"/>
      <c r="J69" s="33"/>
      <c r="K69" s="33"/>
    </row>
    <row r="70" spans="1:11" hidden="1">
      <c r="A70" s="33"/>
      <c r="B70" s="33"/>
      <c r="D70" s="33"/>
      <c r="E70" s="33"/>
      <c r="F70" s="33"/>
      <c r="G70" s="33"/>
      <c r="H70" s="33"/>
      <c r="I70" s="33"/>
      <c r="J70" s="33"/>
      <c r="K70" s="33"/>
    </row>
    <row r="71" spans="1:11" hidden="1">
      <c r="A71" s="33"/>
      <c r="B71" s="33"/>
      <c r="D71" s="33"/>
      <c r="E71" s="33"/>
      <c r="F71" s="33"/>
      <c r="G71" s="33"/>
      <c r="H71" s="33"/>
      <c r="I71" s="33"/>
      <c r="J71" s="33"/>
      <c r="K71" s="33"/>
    </row>
    <row r="72" spans="1:11" hidden="1">
      <c r="A72" s="33"/>
      <c r="B72" s="33"/>
      <c r="D72" s="33"/>
      <c r="E72" s="33"/>
      <c r="F72" s="33"/>
      <c r="G72" s="33"/>
      <c r="H72" s="33"/>
      <c r="I72" s="33"/>
      <c r="J72" s="33"/>
      <c r="K72" s="33"/>
    </row>
    <row r="73" spans="1:11" hidden="1">
      <c r="A73" s="33"/>
      <c r="B73" s="33"/>
      <c r="D73" s="33"/>
      <c r="E73" s="33"/>
      <c r="F73" s="33"/>
      <c r="G73" s="33"/>
      <c r="H73" s="33"/>
      <c r="I73" s="33"/>
      <c r="J73" s="33"/>
      <c r="K73" s="33"/>
    </row>
    <row r="74" spans="1:11" hidden="1">
      <c r="A74" s="33"/>
      <c r="B74" s="33"/>
      <c r="D74" s="33"/>
      <c r="E74" s="33"/>
      <c r="F74" s="33"/>
      <c r="G74" s="33"/>
      <c r="H74" s="33"/>
      <c r="I74" s="33"/>
      <c r="J74" s="33"/>
      <c r="K74" s="33"/>
    </row>
    <row r="75" spans="1:11" hidden="1">
      <c r="A75" s="33"/>
      <c r="B75" s="33"/>
      <c r="D75" s="33"/>
      <c r="E75" s="33"/>
      <c r="F75" s="33"/>
      <c r="G75" s="33"/>
      <c r="H75" s="33"/>
      <c r="I75" s="33"/>
      <c r="J75" s="33"/>
      <c r="K75" s="33"/>
    </row>
    <row r="76" spans="1:11" hidden="1">
      <c r="A76" s="33"/>
      <c r="B76" s="33"/>
      <c r="D76" s="33"/>
      <c r="E76" s="33"/>
      <c r="F76" s="33"/>
      <c r="G76" s="33"/>
      <c r="H76" s="33"/>
      <c r="I76" s="33"/>
      <c r="J76" s="33"/>
      <c r="K76" s="33"/>
    </row>
    <row r="77" spans="1:11" hidden="1">
      <c r="A77" s="33"/>
      <c r="B77" s="33"/>
      <c r="D77" s="33"/>
      <c r="E77" s="33"/>
      <c r="F77" s="33"/>
      <c r="G77" s="33"/>
      <c r="H77" s="33"/>
      <c r="I77" s="33"/>
      <c r="J77" s="33"/>
      <c r="K77" s="33"/>
    </row>
    <row r="78" spans="1:11" hidden="1">
      <c r="A78" s="33"/>
      <c r="B78" s="33"/>
      <c r="D78" s="33"/>
      <c r="E78" s="33"/>
      <c r="F78" s="33"/>
      <c r="G78" s="33"/>
      <c r="H78" s="33"/>
      <c r="I78" s="33"/>
      <c r="J78" s="33"/>
      <c r="K78" s="33"/>
    </row>
    <row r="79" spans="1:11" hidden="1">
      <c r="A79" s="33"/>
      <c r="B79" s="33"/>
      <c r="D79" s="33"/>
      <c r="E79" s="33"/>
      <c r="F79" s="33"/>
      <c r="G79" s="33"/>
      <c r="H79" s="33"/>
      <c r="I79" s="33"/>
      <c r="J79" s="33"/>
      <c r="K79" s="33"/>
    </row>
    <row r="80" spans="1:11" hidden="1">
      <c r="A80" s="33"/>
      <c r="B80" s="33"/>
      <c r="D80" s="33"/>
      <c r="E80" s="33"/>
      <c r="F80" s="33"/>
      <c r="G80" s="33"/>
      <c r="H80" s="33"/>
      <c r="I80" s="33"/>
      <c r="J80" s="33"/>
      <c r="K80" s="33"/>
    </row>
    <row r="81" spans="1:11" hidden="1">
      <c r="A81" s="33"/>
      <c r="B81" s="33"/>
      <c r="D81" s="33"/>
      <c r="E81" s="33"/>
      <c r="F81" s="33"/>
      <c r="G81" s="33"/>
      <c r="H81" s="33"/>
      <c r="I81" s="33"/>
      <c r="J81" s="33"/>
      <c r="K81" s="33"/>
    </row>
    <row r="82" spans="1:11" hidden="1">
      <c r="A82" s="33"/>
      <c r="B82" s="33"/>
      <c r="D82" s="33"/>
      <c r="E82" s="33"/>
      <c r="F82" s="33"/>
      <c r="G82" s="33"/>
      <c r="H82" s="33"/>
      <c r="I82" s="33"/>
      <c r="J82" s="33"/>
      <c r="K82" s="33"/>
    </row>
    <row r="83" spans="1:11" hidden="1">
      <c r="A83" s="33"/>
      <c r="B83" s="33"/>
      <c r="D83" s="33"/>
      <c r="E83" s="33"/>
      <c r="F83" s="33"/>
      <c r="G83" s="33"/>
      <c r="H83" s="33"/>
      <c r="I83" s="33"/>
      <c r="J83" s="33"/>
      <c r="K83" s="33"/>
    </row>
    <row r="84" spans="1:11" hidden="1">
      <c r="A84" s="33"/>
      <c r="B84" s="33"/>
      <c r="D84" s="33"/>
      <c r="E84" s="33"/>
      <c r="F84" s="33"/>
      <c r="G84" s="33"/>
      <c r="H84" s="33"/>
      <c r="I84" s="33"/>
      <c r="J84" s="33"/>
      <c r="K84" s="33"/>
    </row>
    <row r="85" spans="1:11" hidden="1">
      <c r="A85" s="33"/>
      <c r="B85" s="33"/>
      <c r="D85" s="33"/>
      <c r="E85" s="33"/>
      <c r="F85" s="33"/>
      <c r="G85" s="33"/>
      <c r="H85" s="33"/>
      <c r="I85" s="33"/>
      <c r="J85" s="33"/>
      <c r="K85" s="33"/>
    </row>
    <row r="86" spans="1:11" hidden="1">
      <c r="A86" s="33"/>
      <c r="B86" s="33"/>
      <c r="D86" s="33"/>
      <c r="E86" s="33"/>
      <c r="F86" s="33"/>
      <c r="G86" s="33"/>
      <c r="H86" s="33"/>
      <c r="I86" s="33"/>
      <c r="J86" s="33"/>
      <c r="K86" s="33"/>
    </row>
    <row r="87" spans="1:11" hidden="1">
      <c r="A87" s="33"/>
      <c r="B87" s="33"/>
      <c r="D87" s="33"/>
      <c r="E87" s="33"/>
      <c r="F87" s="33"/>
      <c r="G87" s="33"/>
      <c r="H87" s="33"/>
      <c r="I87" s="33"/>
      <c r="J87" s="33"/>
      <c r="K87" s="33"/>
    </row>
    <row r="88" spans="1:11" hidden="1">
      <c r="A88" s="33"/>
      <c r="B88" s="33"/>
      <c r="D88" s="33"/>
      <c r="E88" s="33"/>
      <c r="F88" s="33"/>
      <c r="G88" s="33"/>
      <c r="H88" s="33"/>
      <c r="I88" s="33"/>
      <c r="J88" s="33"/>
      <c r="K88" s="33"/>
    </row>
    <row r="89" spans="1:11" hidden="1">
      <c r="A89" s="33"/>
      <c r="B89" s="33"/>
      <c r="D89" s="33"/>
      <c r="E89" s="33"/>
      <c r="F89" s="33"/>
      <c r="G89" s="33"/>
      <c r="H89" s="33"/>
      <c r="I89" s="33"/>
      <c r="J89" s="33"/>
      <c r="K89" s="33"/>
    </row>
    <row r="90" spans="1:11" hidden="1">
      <c r="A90" s="33"/>
      <c r="B90" s="33"/>
      <c r="D90" s="33"/>
      <c r="E90" s="33"/>
      <c r="F90" s="33"/>
      <c r="G90" s="33"/>
      <c r="H90" s="33"/>
      <c r="I90" s="33"/>
      <c r="J90" s="33"/>
      <c r="K90" s="33"/>
    </row>
    <row r="91" spans="1:11" hidden="1">
      <c r="A91" s="33"/>
      <c r="B91" s="33"/>
      <c r="D91" s="33"/>
      <c r="E91" s="33"/>
      <c r="F91" s="33"/>
      <c r="G91" s="33"/>
      <c r="H91" s="33"/>
      <c r="I91" s="33"/>
      <c r="J91" s="33"/>
      <c r="K91" s="33"/>
    </row>
    <row r="92" spans="1:11" hidden="1">
      <c r="A92" s="33"/>
      <c r="B92" s="33"/>
      <c r="D92" s="33"/>
      <c r="E92" s="33"/>
      <c r="F92" s="33"/>
      <c r="G92" s="33"/>
      <c r="H92" s="33"/>
      <c r="I92" s="33"/>
      <c r="J92" s="33"/>
      <c r="K92" s="33"/>
    </row>
    <row r="93" spans="1:11" hidden="1">
      <c r="A93" s="33"/>
      <c r="B93" s="33"/>
      <c r="D93" s="33"/>
      <c r="E93" s="33"/>
      <c r="F93" s="33"/>
      <c r="G93" s="33"/>
      <c r="H93" s="33"/>
      <c r="I93" s="33"/>
      <c r="J93" s="33"/>
      <c r="K93" s="33"/>
    </row>
    <row r="94" spans="1:11" hidden="1">
      <c r="A94" s="33"/>
      <c r="B94" s="33"/>
      <c r="D94" s="33"/>
      <c r="E94" s="33"/>
      <c r="F94" s="33"/>
      <c r="G94" s="33"/>
      <c r="H94" s="33"/>
      <c r="I94" s="33"/>
      <c r="J94" s="33"/>
      <c r="K94" s="33"/>
    </row>
    <row r="95" spans="1:11" hidden="1">
      <c r="A95" s="33"/>
      <c r="B95" s="33"/>
      <c r="D95" s="33"/>
      <c r="E95" s="33"/>
      <c r="F95" s="33"/>
      <c r="G95" s="33"/>
      <c r="H95" s="33"/>
      <c r="I95" s="33"/>
      <c r="J95" s="33"/>
      <c r="K95" s="33"/>
    </row>
    <row r="96" spans="1:11" hidden="1">
      <c r="A96" s="33"/>
      <c r="B96" s="33"/>
      <c r="D96" s="33"/>
      <c r="E96" s="33"/>
      <c r="F96" s="33"/>
      <c r="G96" s="33"/>
      <c r="H96" s="33"/>
      <c r="I96" s="33"/>
      <c r="J96" s="33"/>
      <c r="K96" s="33"/>
    </row>
    <row r="97" spans="1:11" hidden="1">
      <c r="A97" s="33"/>
      <c r="B97" s="33"/>
      <c r="D97" s="33"/>
      <c r="E97" s="33"/>
      <c r="F97" s="33"/>
      <c r="G97" s="33"/>
      <c r="H97" s="33"/>
      <c r="I97" s="33"/>
      <c r="J97" s="33"/>
      <c r="K97" s="33"/>
    </row>
    <row r="98" spans="1:11" hidden="1">
      <c r="A98" s="33"/>
      <c r="B98" s="33"/>
      <c r="D98" s="33"/>
      <c r="E98" s="33"/>
      <c r="F98" s="33"/>
      <c r="G98" s="33"/>
      <c r="H98" s="33"/>
      <c r="I98" s="33"/>
      <c r="J98" s="33"/>
      <c r="K98" s="33"/>
    </row>
    <row r="99" spans="1:11" hidden="1">
      <c r="A99" s="33"/>
      <c r="B99" s="33"/>
      <c r="D99" s="33"/>
      <c r="E99" s="33"/>
      <c r="F99" s="33"/>
      <c r="G99" s="33"/>
      <c r="H99" s="33"/>
      <c r="I99" s="33"/>
      <c r="J99" s="33"/>
      <c r="K99" s="33"/>
    </row>
    <row r="100" spans="1:11" hidden="1">
      <c r="A100" s="33"/>
      <c r="B100" s="33"/>
      <c r="D100" s="33"/>
      <c r="E100" s="33"/>
      <c r="F100" s="33"/>
      <c r="G100" s="33"/>
      <c r="H100" s="33"/>
      <c r="I100" s="33"/>
      <c r="J100" s="33"/>
      <c r="K100" s="33"/>
    </row>
    <row r="101" spans="1:11" hidden="1">
      <c r="A101" s="33"/>
      <c r="B101" s="33"/>
      <c r="D101" s="33"/>
      <c r="E101" s="33"/>
      <c r="F101" s="33"/>
      <c r="G101" s="33"/>
      <c r="H101" s="33"/>
      <c r="I101" s="33"/>
      <c r="J101" s="33"/>
      <c r="K101" s="33"/>
    </row>
    <row r="102" spans="1:11" hidden="1">
      <c r="A102" s="33"/>
      <c r="B102" s="33"/>
      <c r="D102" s="33"/>
      <c r="E102" s="33"/>
      <c r="F102" s="33"/>
      <c r="G102" s="33"/>
      <c r="H102" s="33"/>
      <c r="I102" s="33"/>
      <c r="J102" s="33"/>
      <c r="K102" s="33"/>
    </row>
    <row r="103" spans="1:11" hidden="1">
      <c r="A103" s="33"/>
      <c r="B103" s="33"/>
      <c r="D103" s="33"/>
      <c r="E103" s="33"/>
      <c r="F103" s="33"/>
      <c r="G103" s="33"/>
      <c r="H103" s="33"/>
      <c r="I103" s="33"/>
      <c r="J103" s="33"/>
      <c r="K103" s="33"/>
    </row>
    <row r="104" spans="1:11" hidden="1">
      <c r="A104" s="33"/>
      <c r="B104" s="33"/>
      <c r="D104" s="33"/>
      <c r="E104" s="33"/>
      <c r="F104" s="33"/>
      <c r="G104" s="33"/>
      <c r="H104" s="33"/>
      <c r="I104" s="33"/>
      <c r="J104" s="33"/>
      <c r="K104" s="33"/>
    </row>
    <row r="105" spans="1:11" hidden="1">
      <c r="A105" s="33"/>
      <c r="B105" s="33"/>
      <c r="D105" s="33"/>
      <c r="E105" s="33"/>
      <c r="F105" s="33"/>
      <c r="G105" s="33"/>
      <c r="H105" s="33"/>
      <c r="I105" s="33"/>
      <c r="J105" s="33"/>
      <c r="K105" s="33"/>
    </row>
    <row r="106" spans="1:11" hidden="1">
      <c r="A106" s="33"/>
      <c r="B106" s="33"/>
      <c r="D106" s="33"/>
      <c r="E106" s="33"/>
      <c r="F106" s="33"/>
      <c r="G106" s="33"/>
      <c r="H106" s="33"/>
      <c r="I106" s="33"/>
      <c r="J106" s="33"/>
      <c r="K106" s="33"/>
    </row>
    <row r="107" spans="1:11" hidden="1">
      <c r="A107" s="33"/>
      <c r="B107" s="33"/>
      <c r="D107" s="33"/>
      <c r="E107" s="33"/>
      <c r="F107" s="33"/>
      <c r="G107" s="33"/>
      <c r="H107" s="33"/>
      <c r="I107" s="33"/>
      <c r="J107" s="33"/>
      <c r="K107" s="33"/>
    </row>
    <row r="108" spans="1:11" hidden="1">
      <c r="A108" s="33"/>
      <c r="B108" s="33"/>
      <c r="D108" s="33"/>
      <c r="E108" s="33"/>
      <c r="F108" s="33"/>
      <c r="G108" s="33"/>
      <c r="H108" s="33"/>
      <c r="I108" s="33"/>
      <c r="J108" s="33"/>
      <c r="K108" s="33"/>
    </row>
    <row r="109" spans="1:11" hidden="1">
      <c r="A109" s="33"/>
      <c r="B109" s="33"/>
      <c r="D109" s="33"/>
      <c r="E109" s="33"/>
      <c r="F109" s="33"/>
      <c r="G109" s="33"/>
      <c r="H109" s="33"/>
      <c r="I109" s="33"/>
      <c r="J109" s="33"/>
      <c r="K109" s="33"/>
    </row>
    <row r="110" spans="1:11" hidden="1">
      <c r="A110" s="33"/>
      <c r="B110" s="33"/>
      <c r="D110" s="33"/>
      <c r="E110" s="33"/>
      <c r="F110" s="33"/>
      <c r="G110" s="33"/>
      <c r="H110" s="33"/>
      <c r="I110" s="33"/>
      <c r="J110" s="33"/>
      <c r="K110" s="33"/>
    </row>
    <row r="111" spans="1:11" hidden="1">
      <c r="A111" s="33"/>
      <c r="B111" s="33"/>
      <c r="D111" s="33"/>
      <c r="E111" s="33"/>
      <c r="F111" s="33"/>
      <c r="G111" s="33"/>
      <c r="H111" s="33"/>
      <c r="I111" s="33"/>
      <c r="J111" s="33"/>
      <c r="K111" s="33"/>
    </row>
    <row r="112" spans="1:11" hidden="1">
      <c r="A112" s="33"/>
      <c r="B112" s="33"/>
      <c r="D112" s="33"/>
      <c r="E112" s="33"/>
      <c r="F112" s="33"/>
      <c r="G112" s="33"/>
      <c r="H112" s="33"/>
      <c r="I112" s="33"/>
      <c r="J112" s="33"/>
      <c r="K112" s="33"/>
    </row>
    <row r="113" spans="1:11" hidden="1">
      <c r="A113" s="33"/>
      <c r="B113" s="33"/>
      <c r="D113" s="33"/>
      <c r="E113" s="33"/>
      <c r="F113" s="33"/>
      <c r="G113" s="33"/>
      <c r="H113" s="33"/>
      <c r="I113" s="33"/>
      <c r="J113" s="33"/>
      <c r="K113" s="33"/>
    </row>
    <row r="114" spans="1:11" hidden="1">
      <c r="A114" s="33"/>
      <c r="B114" s="33"/>
      <c r="D114" s="33"/>
      <c r="E114" s="33"/>
      <c r="F114" s="33"/>
      <c r="G114" s="33"/>
      <c r="H114" s="33"/>
      <c r="I114" s="33"/>
      <c r="J114" s="33"/>
      <c r="K114" s="33"/>
    </row>
    <row r="115" spans="1:11" hidden="1">
      <c r="A115" s="33"/>
      <c r="B115" s="33"/>
      <c r="D115" s="33"/>
      <c r="E115" s="33"/>
      <c r="F115" s="33"/>
      <c r="G115" s="33"/>
      <c r="H115" s="33"/>
      <c r="I115" s="33"/>
      <c r="J115" s="33"/>
      <c r="K115" s="33"/>
    </row>
    <row r="116" spans="1:11" hidden="1">
      <c r="A116" s="33"/>
      <c r="B116" s="33"/>
      <c r="D116" s="33"/>
      <c r="E116" s="33"/>
      <c r="F116" s="33"/>
      <c r="G116" s="33"/>
      <c r="H116" s="33"/>
      <c r="I116" s="33"/>
      <c r="J116" s="33"/>
      <c r="K116" s="33"/>
    </row>
    <row r="117" spans="1:11" hidden="1">
      <c r="A117" s="33"/>
      <c r="B117" s="33"/>
      <c r="D117" s="33"/>
      <c r="E117" s="33"/>
      <c r="F117" s="33"/>
      <c r="G117" s="33"/>
      <c r="H117" s="33"/>
      <c r="I117" s="33"/>
      <c r="J117" s="33"/>
      <c r="K117" s="33"/>
    </row>
    <row r="118" spans="1:11" hidden="1">
      <c r="A118" s="33"/>
      <c r="B118" s="33"/>
      <c r="D118" s="33"/>
      <c r="E118" s="33"/>
      <c r="F118" s="33"/>
      <c r="G118" s="33"/>
      <c r="H118" s="33"/>
      <c r="I118" s="33"/>
      <c r="J118" s="33"/>
      <c r="K118" s="33"/>
    </row>
    <row r="119" spans="1:11" hidden="1">
      <c r="A119" s="33"/>
      <c r="B119" s="33"/>
      <c r="D119" s="33"/>
      <c r="E119" s="33"/>
      <c r="F119" s="33"/>
      <c r="G119" s="33"/>
      <c r="H119" s="33"/>
      <c r="I119" s="33"/>
      <c r="J119" s="33"/>
      <c r="K119" s="33"/>
    </row>
    <row r="120" spans="1:11" hidden="1">
      <c r="A120" s="33"/>
      <c r="B120" s="33"/>
      <c r="D120" s="33"/>
      <c r="E120" s="33"/>
      <c r="F120" s="33"/>
      <c r="G120" s="33"/>
      <c r="H120" s="33"/>
      <c r="I120" s="33"/>
      <c r="J120" s="33"/>
      <c r="K120" s="33"/>
    </row>
    <row r="121" spans="1:11" hidden="1">
      <c r="A121" s="33"/>
      <c r="B121" s="33"/>
      <c r="D121" s="33"/>
      <c r="E121" s="33"/>
      <c r="F121" s="33"/>
      <c r="G121" s="33"/>
      <c r="H121" s="33"/>
      <c r="I121" s="33"/>
      <c r="J121" s="33"/>
      <c r="K121" s="33"/>
    </row>
    <row r="122" spans="1:11" hidden="1">
      <c r="A122" s="33"/>
      <c r="B122" s="33"/>
      <c r="D122" s="33"/>
      <c r="E122" s="33"/>
      <c r="F122" s="33"/>
      <c r="G122" s="33"/>
      <c r="H122" s="33"/>
      <c r="I122" s="33"/>
      <c r="J122" s="33"/>
      <c r="K122" s="33"/>
    </row>
    <row r="123" spans="1:11" hidden="1">
      <c r="A123" s="33"/>
      <c r="B123" s="33"/>
      <c r="D123" s="33"/>
      <c r="E123" s="33"/>
      <c r="F123" s="33"/>
      <c r="G123" s="33"/>
      <c r="H123" s="33"/>
      <c r="I123" s="33"/>
      <c r="J123" s="33"/>
      <c r="K123" s="33"/>
    </row>
    <row r="124" spans="1:11" hidden="1">
      <c r="A124" s="33"/>
      <c r="B124" s="33"/>
      <c r="D124" s="33"/>
      <c r="E124" s="33"/>
      <c r="F124" s="33"/>
      <c r="G124" s="33"/>
      <c r="H124" s="33"/>
      <c r="I124" s="33"/>
      <c r="J124" s="33"/>
      <c r="K124" s="33"/>
    </row>
    <row r="125" spans="1:11" hidden="1">
      <c r="A125" s="33"/>
      <c r="B125" s="33"/>
      <c r="D125" s="33"/>
      <c r="E125" s="33"/>
      <c r="F125" s="33"/>
      <c r="G125" s="33"/>
      <c r="H125" s="33"/>
      <c r="I125" s="33"/>
      <c r="J125" s="33"/>
      <c r="K125" s="33"/>
    </row>
    <row r="126" spans="1:11" hidden="1">
      <c r="A126" s="33"/>
      <c r="B126" s="33"/>
      <c r="D126" s="33"/>
      <c r="E126" s="33"/>
      <c r="F126" s="33"/>
      <c r="G126" s="33"/>
      <c r="H126" s="33"/>
      <c r="I126" s="33"/>
      <c r="J126" s="33"/>
      <c r="K126" s="33"/>
    </row>
    <row r="127" spans="1:11" hidden="1">
      <c r="A127" s="33"/>
      <c r="B127" s="33"/>
      <c r="D127" s="33"/>
      <c r="E127" s="33"/>
      <c r="F127" s="33"/>
      <c r="G127" s="33"/>
      <c r="H127" s="33"/>
      <c r="I127" s="33"/>
      <c r="J127" s="33"/>
      <c r="K127" s="33"/>
    </row>
    <row r="128" spans="1:11" hidden="1">
      <c r="A128" s="33"/>
      <c r="B128" s="33"/>
      <c r="D128" s="33"/>
      <c r="E128" s="33"/>
      <c r="F128" s="33"/>
      <c r="G128" s="33"/>
      <c r="H128" s="33"/>
      <c r="I128" s="33"/>
      <c r="J128" s="33"/>
      <c r="K128" s="33"/>
    </row>
    <row r="129" spans="1:11" hidden="1">
      <c r="A129" s="33"/>
      <c r="B129" s="33"/>
      <c r="D129" s="33"/>
      <c r="E129" s="33"/>
      <c r="F129" s="33"/>
      <c r="G129" s="33"/>
      <c r="H129" s="33"/>
      <c r="I129" s="33"/>
      <c r="J129" s="33"/>
      <c r="K129" s="33"/>
    </row>
    <row r="130" spans="1:11" hidden="1">
      <c r="A130" s="33"/>
      <c r="B130" s="33"/>
      <c r="D130" s="33"/>
      <c r="E130" s="33"/>
      <c r="F130" s="33"/>
      <c r="G130" s="33"/>
      <c r="H130" s="33"/>
      <c r="I130" s="33"/>
      <c r="J130" s="33"/>
      <c r="K130" s="33"/>
    </row>
    <row r="131" spans="1:11" hidden="1">
      <c r="A131" s="33"/>
      <c r="B131" s="33"/>
      <c r="D131" s="33"/>
      <c r="E131" s="33"/>
      <c r="F131" s="33"/>
      <c r="G131" s="33"/>
      <c r="H131" s="33"/>
      <c r="I131" s="33"/>
      <c r="J131" s="33"/>
      <c r="K131" s="33"/>
    </row>
    <row r="132" spans="1:11" hidden="1">
      <c r="A132" s="33"/>
      <c r="B132" s="33"/>
      <c r="D132" s="33"/>
      <c r="E132" s="33"/>
      <c r="F132" s="33"/>
      <c r="G132" s="33"/>
      <c r="H132" s="33"/>
      <c r="I132" s="33"/>
      <c r="J132" s="33"/>
      <c r="K132" s="33"/>
    </row>
    <row r="133" spans="1:11" hidden="1">
      <c r="A133" s="33"/>
      <c r="B133" s="33"/>
      <c r="D133" s="33"/>
      <c r="E133" s="33"/>
      <c r="F133" s="33"/>
      <c r="G133" s="33"/>
      <c r="H133" s="33"/>
      <c r="I133" s="33"/>
      <c r="J133" s="33"/>
      <c r="K133" s="33"/>
    </row>
    <row r="134" spans="1:11" hidden="1">
      <c r="A134" s="33"/>
      <c r="B134" s="33"/>
      <c r="D134" s="33"/>
      <c r="E134" s="33"/>
      <c r="F134" s="33"/>
      <c r="G134" s="33"/>
      <c r="H134" s="33"/>
      <c r="I134" s="33"/>
      <c r="J134" s="33"/>
      <c r="K134" s="33"/>
    </row>
    <row r="135" spans="1:11" hidden="1">
      <c r="A135" s="33"/>
      <c r="B135" s="33"/>
      <c r="D135" s="33"/>
      <c r="E135" s="33"/>
      <c r="F135" s="33"/>
      <c r="G135" s="33"/>
      <c r="H135" s="33"/>
      <c r="I135" s="33"/>
      <c r="J135" s="33"/>
      <c r="K135" s="33"/>
    </row>
    <row r="136" spans="1:11" hidden="1">
      <c r="A136" s="33"/>
      <c r="B136" s="33"/>
      <c r="D136" s="33"/>
      <c r="E136" s="33"/>
      <c r="F136" s="33"/>
      <c r="G136" s="33"/>
      <c r="H136" s="33"/>
      <c r="I136" s="33"/>
      <c r="J136" s="33"/>
      <c r="K136" s="33"/>
    </row>
    <row r="137" spans="1:11" hidden="1">
      <c r="A137" s="33"/>
      <c r="B137" s="33"/>
      <c r="D137" s="33"/>
      <c r="E137" s="33"/>
      <c r="F137" s="33"/>
      <c r="G137" s="33"/>
      <c r="H137" s="33"/>
      <c r="I137" s="33"/>
      <c r="J137" s="33"/>
      <c r="K137" s="33"/>
    </row>
    <row r="138" spans="1:11" hidden="1">
      <c r="A138" s="33"/>
      <c r="B138" s="33"/>
      <c r="D138" s="33"/>
      <c r="E138" s="33"/>
      <c r="F138" s="33"/>
      <c r="G138" s="33"/>
      <c r="H138" s="33"/>
      <c r="I138" s="33"/>
      <c r="J138" s="33"/>
      <c r="K138" s="33"/>
    </row>
    <row r="139" spans="1:11" hidden="1">
      <c r="A139" s="33"/>
      <c r="B139" s="33"/>
      <c r="D139" s="33"/>
      <c r="E139" s="33"/>
      <c r="F139" s="33"/>
      <c r="G139" s="33"/>
      <c r="H139" s="33"/>
      <c r="I139" s="33"/>
      <c r="J139" s="33"/>
      <c r="K139" s="33"/>
    </row>
    <row r="140" spans="1:11" hidden="1">
      <c r="A140" s="33"/>
      <c r="B140" s="33"/>
      <c r="D140" s="33"/>
      <c r="E140" s="33"/>
      <c r="F140" s="33"/>
      <c r="G140" s="33"/>
      <c r="H140" s="33"/>
      <c r="I140" s="33"/>
      <c r="J140" s="33"/>
      <c r="K140" s="33"/>
    </row>
    <row r="141" spans="1:11" hidden="1">
      <c r="A141" s="33"/>
      <c r="B141" s="33"/>
      <c r="D141" s="33"/>
      <c r="E141" s="33"/>
      <c r="F141" s="33"/>
      <c r="G141" s="33"/>
      <c r="H141" s="33"/>
      <c r="I141" s="33"/>
      <c r="J141" s="33"/>
      <c r="K141" s="33"/>
    </row>
    <row r="142" spans="1:11" hidden="1">
      <c r="A142" s="33"/>
      <c r="B142" s="33"/>
      <c r="D142" s="33"/>
      <c r="E142" s="33"/>
      <c r="F142" s="33"/>
      <c r="G142" s="33"/>
      <c r="H142" s="33"/>
      <c r="I142" s="33"/>
      <c r="J142" s="33"/>
      <c r="K142" s="33"/>
    </row>
    <row r="143" spans="1:11" hidden="1">
      <c r="A143" s="33"/>
      <c r="B143" s="33"/>
      <c r="D143" s="33"/>
      <c r="E143" s="33"/>
      <c r="F143" s="33"/>
      <c r="G143" s="33"/>
      <c r="H143" s="33"/>
      <c r="I143" s="33"/>
      <c r="J143" s="33"/>
      <c r="K143" s="33"/>
    </row>
    <row r="144" spans="1:11" hidden="1">
      <c r="A144" s="33"/>
      <c r="B144" s="33"/>
      <c r="D144" s="33"/>
      <c r="E144" s="33"/>
      <c r="F144" s="33"/>
      <c r="G144" s="33"/>
      <c r="H144" s="33"/>
      <c r="I144" s="33"/>
      <c r="J144" s="33"/>
      <c r="K144" s="33"/>
    </row>
    <row r="145" spans="1:11" hidden="1">
      <c r="A145" s="33"/>
      <c r="B145" s="33"/>
      <c r="D145" s="33"/>
      <c r="E145" s="33"/>
      <c r="F145" s="33"/>
      <c r="G145" s="33"/>
      <c r="H145" s="33"/>
      <c r="I145" s="33"/>
      <c r="J145" s="33"/>
      <c r="K145" s="33"/>
    </row>
    <row r="146" spans="1:11" hidden="1">
      <c r="A146" s="33"/>
      <c r="B146" s="33"/>
      <c r="D146" s="33"/>
      <c r="E146" s="33"/>
      <c r="F146" s="33"/>
      <c r="G146" s="33"/>
      <c r="H146" s="33"/>
      <c r="I146" s="33"/>
      <c r="J146" s="33"/>
      <c r="K146" s="33"/>
    </row>
    <row r="147" spans="1:11" hidden="1">
      <c r="A147" s="33"/>
      <c r="B147" s="33"/>
      <c r="D147" s="33"/>
      <c r="E147" s="33"/>
      <c r="F147" s="33"/>
      <c r="G147" s="33"/>
      <c r="H147" s="33"/>
      <c r="I147" s="33"/>
      <c r="J147" s="33"/>
      <c r="K147" s="33"/>
    </row>
    <row r="148" spans="1:11" hidden="1">
      <c r="A148" s="33"/>
      <c r="B148" s="33"/>
      <c r="D148" s="33"/>
      <c r="E148" s="33"/>
      <c r="F148" s="33"/>
      <c r="G148" s="33"/>
      <c r="H148" s="33"/>
      <c r="I148" s="33"/>
      <c r="J148" s="33"/>
      <c r="K148" s="33"/>
    </row>
    <row r="149" spans="1:11" hidden="1">
      <c r="A149" s="33"/>
      <c r="B149" s="33"/>
      <c r="D149" s="33"/>
      <c r="E149" s="33"/>
      <c r="F149" s="33"/>
      <c r="G149" s="33"/>
      <c r="H149" s="33"/>
      <c r="I149" s="33"/>
      <c r="J149" s="33"/>
      <c r="K149" s="33"/>
    </row>
    <row r="150" spans="1:11" hidden="1">
      <c r="A150" s="33"/>
      <c r="B150" s="33"/>
      <c r="D150" s="33"/>
      <c r="E150" s="33"/>
      <c r="F150" s="33"/>
      <c r="G150" s="33"/>
      <c r="H150" s="33"/>
      <c r="I150" s="33"/>
      <c r="J150" s="33"/>
      <c r="K150" s="33"/>
    </row>
    <row r="151" spans="1:11" hidden="1">
      <c r="A151" s="33"/>
      <c r="B151" s="33"/>
      <c r="D151" s="33"/>
      <c r="E151" s="33"/>
      <c r="F151" s="33"/>
      <c r="G151" s="33"/>
      <c r="H151" s="33"/>
      <c r="I151" s="33"/>
      <c r="J151" s="33"/>
      <c r="K151" s="33"/>
    </row>
    <row r="152" spans="1:11" hidden="1">
      <c r="A152" s="33"/>
      <c r="B152" s="33"/>
      <c r="D152" s="33"/>
      <c r="E152" s="33"/>
      <c r="F152" s="33"/>
      <c r="G152" s="33"/>
      <c r="H152" s="33"/>
      <c r="I152" s="33"/>
      <c r="J152" s="33"/>
      <c r="K152" s="33"/>
    </row>
    <row r="153" spans="1:11" hidden="1">
      <c r="A153" s="33"/>
      <c r="B153" s="33"/>
      <c r="D153" s="33"/>
      <c r="E153" s="33"/>
      <c r="F153" s="33"/>
      <c r="G153" s="33"/>
      <c r="H153" s="33"/>
      <c r="I153" s="33"/>
      <c r="J153" s="33"/>
      <c r="K153" s="33"/>
    </row>
    <row r="154" spans="1:11" hidden="1">
      <c r="A154" s="33"/>
      <c r="B154" s="33"/>
      <c r="D154" s="33"/>
      <c r="E154" s="33"/>
      <c r="F154" s="33"/>
      <c r="G154" s="33"/>
      <c r="H154" s="33"/>
      <c r="I154" s="33"/>
      <c r="J154" s="33"/>
      <c r="K154" s="33"/>
    </row>
    <row r="155" spans="1:11" hidden="1">
      <c r="A155" s="33"/>
      <c r="B155" s="33"/>
      <c r="D155" s="33"/>
      <c r="E155" s="33"/>
      <c r="F155" s="33"/>
      <c r="G155" s="33"/>
      <c r="H155" s="33"/>
      <c r="I155" s="33"/>
      <c r="J155" s="33"/>
      <c r="K155" s="33"/>
    </row>
    <row r="156" spans="1:11" hidden="1">
      <c r="A156" s="33"/>
      <c r="B156" s="33"/>
      <c r="D156" s="33"/>
      <c r="E156" s="33"/>
      <c r="F156" s="33"/>
      <c r="G156" s="33"/>
      <c r="H156" s="33"/>
      <c r="I156" s="33"/>
      <c r="J156" s="33"/>
      <c r="K156" s="33"/>
    </row>
    <row r="157" spans="1:11" hidden="1">
      <c r="A157" s="33"/>
      <c r="B157" s="33"/>
      <c r="D157" s="33"/>
      <c r="E157" s="33"/>
      <c r="F157" s="33"/>
      <c r="G157" s="33"/>
      <c r="H157" s="33"/>
      <c r="I157" s="33"/>
      <c r="J157" s="33"/>
      <c r="K157" s="33"/>
    </row>
    <row r="158" spans="1:11" hidden="1">
      <c r="A158" s="33"/>
      <c r="B158" s="33"/>
      <c r="D158" s="33"/>
      <c r="E158" s="33"/>
      <c r="F158" s="33"/>
      <c r="G158" s="33"/>
      <c r="H158" s="33"/>
      <c r="I158" s="33"/>
      <c r="J158" s="33"/>
      <c r="K158" s="33"/>
    </row>
    <row r="159" spans="1:11" hidden="1">
      <c r="A159" s="33"/>
      <c r="B159" s="33"/>
      <c r="D159" s="33"/>
      <c r="E159" s="33"/>
      <c r="F159" s="33"/>
      <c r="G159" s="33"/>
      <c r="H159" s="33"/>
      <c r="I159" s="33"/>
      <c r="J159" s="33"/>
      <c r="K159" s="33"/>
    </row>
    <row r="160" spans="1:11" hidden="1">
      <c r="A160" s="33"/>
      <c r="B160" s="33"/>
      <c r="D160" s="33"/>
      <c r="E160" s="33"/>
      <c r="F160" s="33"/>
      <c r="G160" s="33"/>
      <c r="H160" s="33"/>
      <c r="I160" s="33"/>
      <c r="J160" s="33"/>
      <c r="K160" s="33"/>
    </row>
    <row r="161" spans="1:11" hidden="1">
      <c r="A161" s="33"/>
      <c r="B161" s="33"/>
      <c r="D161" s="33"/>
      <c r="E161" s="33"/>
      <c r="F161" s="33"/>
      <c r="G161" s="33"/>
      <c r="H161" s="33"/>
      <c r="I161" s="33"/>
      <c r="J161" s="33"/>
      <c r="K161" s="33"/>
    </row>
    <row r="162" spans="1:11" hidden="1">
      <c r="A162" s="33"/>
      <c r="B162" s="33"/>
      <c r="D162" s="33"/>
      <c r="E162" s="33"/>
      <c r="F162" s="33"/>
      <c r="G162" s="33"/>
      <c r="H162" s="33"/>
      <c r="I162" s="33"/>
      <c r="J162" s="33"/>
      <c r="K162" s="33"/>
    </row>
    <row r="163" spans="1:11" hidden="1">
      <c r="A163" s="33"/>
      <c r="B163" s="33"/>
      <c r="D163" s="33"/>
      <c r="E163" s="33"/>
      <c r="F163" s="33"/>
      <c r="G163" s="33"/>
      <c r="H163" s="33"/>
      <c r="I163" s="33"/>
      <c r="J163" s="33"/>
      <c r="K163" s="33"/>
    </row>
    <row r="164" spans="1:11" hidden="1">
      <c r="A164" s="33"/>
      <c r="B164" s="33"/>
      <c r="D164" s="33"/>
      <c r="E164" s="33"/>
      <c r="F164" s="33"/>
      <c r="G164" s="33"/>
      <c r="H164" s="33"/>
      <c r="I164" s="33"/>
      <c r="J164" s="33"/>
      <c r="K164" s="33"/>
    </row>
    <row r="165" spans="1:11" hidden="1">
      <c r="A165" s="33"/>
      <c r="B165" s="33"/>
      <c r="D165" s="33"/>
      <c r="E165" s="33"/>
      <c r="F165" s="33"/>
      <c r="G165" s="33"/>
      <c r="H165" s="33"/>
      <c r="I165" s="33"/>
      <c r="J165" s="33"/>
      <c r="K165" s="33"/>
    </row>
    <row r="166" spans="1:11" hidden="1">
      <c r="A166" s="33"/>
      <c r="B166" s="33"/>
      <c r="D166" s="33"/>
      <c r="E166" s="33"/>
      <c r="F166" s="33"/>
      <c r="G166" s="33"/>
      <c r="H166" s="33"/>
      <c r="I166" s="33"/>
      <c r="J166" s="33"/>
      <c r="K166" s="33"/>
    </row>
    <row r="167" spans="1:11" hidden="1">
      <c r="A167" s="33"/>
      <c r="B167" s="33"/>
      <c r="D167" s="33"/>
      <c r="E167" s="33"/>
      <c r="F167" s="33"/>
      <c r="G167" s="33"/>
      <c r="H167" s="33"/>
      <c r="I167" s="33"/>
      <c r="J167" s="33"/>
      <c r="K167" s="33"/>
    </row>
    <row r="168" spans="1:11" hidden="1">
      <c r="A168" s="33"/>
      <c r="B168" s="33"/>
      <c r="D168" s="33"/>
      <c r="E168" s="33"/>
      <c r="F168" s="33"/>
      <c r="G168" s="33"/>
      <c r="H168" s="33"/>
      <c r="I168" s="33"/>
      <c r="J168" s="33"/>
      <c r="K168" s="33"/>
    </row>
    <row r="169" spans="1:11" hidden="1">
      <c r="A169" s="33"/>
      <c r="B169" s="33"/>
      <c r="D169" s="33"/>
      <c r="E169" s="33"/>
      <c r="F169" s="33"/>
      <c r="G169" s="33"/>
      <c r="H169" s="33"/>
      <c r="I169" s="33"/>
      <c r="J169" s="33"/>
      <c r="K169" s="33"/>
    </row>
    <row r="170" spans="1:11" hidden="1">
      <c r="A170" s="33"/>
      <c r="B170" s="33"/>
      <c r="D170" s="33"/>
      <c r="E170" s="33"/>
      <c r="F170" s="33"/>
      <c r="G170" s="33"/>
      <c r="H170" s="33"/>
      <c r="I170" s="33"/>
      <c r="J170" s="33"/>
      <c r="K170" s="33"/>
    </row>
    <row r="171" spans="1:11" hidden="1">
      <c r="A171" s="33"/>
      <c r="B171" s="33"/>
      <c r="D171" s="33"/>
      <c r="E171" s="33"/>
      <c r="F171" s="33"/>
      <c r="G171" s="33"/>
      <c r="H171" s="33"/>
      <c r="I171" s="33"/>
      <c r="J171" s="33"/>
      <c r="K171" s="33"/>
    </row>
    <row r="172" spans="1:11" hidden="1">
      <c r="A172" s="33"/>
      <c r="B172" s="33"/>
      <c r="D172" s="33"/>
      <c r="E172" s="33"/>
      <c r="F172" s="33"/>
      <c r="G172" s="33"/>
      <c r="H172" s="33"/>
      <c r="I172" s="33"/>
      <c r="J172" s="33"/>
      <c r="K172" s="33"/>
    </row>
    <row r="173" spans="1:11" hidden="1">
      <c r="A173" s="33"/>
      <c r="B173" s="33"/>
      <c r="D173" s="33"/>
      <c r="E173" s="33"/>
      <c r="F173" s="33"/>
      <c r="G173" s="33"/>
      <c r="H173" s="33"/>
      <c r="I173" s="33"/>
      <c r="J173" s="33"/>
      <c r="K173" s="33"/>
    </row>
    <row r="174" spans="1:11" hidden="1">
      <c r="A174" s="33"/>
      <c r="B174" s="33"/>
      <c r="D174" s="33"/>
      <c r="E174" s="33"/>
      <c r="F174" s="33"/>
      <c r="G174" s="33"/>
      <c r="H174" s="33"/>
      <c r="I174" s="33"/>
      <c r="J174" s="33"/>
      <c r="K174" s="33"/>
    </row>
    <row r="175" spans="1:11" hidden="1">
      <c r="A175" s="33"/>
      <c r="B175" s="33"/>
      <c r="D175" s="33"/>
      <c r="E175" s="33"/>
      <c r="F175" s="33"/>
      <c r="G175" s="33"/>
      <c r="H175" s="33"/>
      <c r="I175" s="33"/>
      <c r="J175" s="33"/>
      <c r="K175" s="33"/>
    </row>
    <row r="176" spans="1:11" hidden="1">
      <c r="A176" s="33"/>
      <c r="B176" s="33"/>
      <c r="D176" s="33"/>
      <c r="E176" s="33"/>
      <c r="F176" s="33"/>
      <c r="G176" s="33"/>
      <c r="H176" s="33"/>
      <c r="I176" s="33"/>
      <c r="J176" s="33"/>
      <c r="K176" s="33"/>
    </row>
    <row r="177" spans="1:11" hidden="1">
      <c r="A177" s="33"/>
      <c r="B177" s="33"/>
      <c r="D177" s="33"/>
      <c r="E177" s="33"/>
      <c r="F177" s="33"/>
      <c r="G177" s="33"/>
      <c r="H177" s="33"/>
      <c r="I177" s="33"/>
      <c r="J177" s="33"/>
      <c r="K177" s="33"/>
    </row>
    <row r="178" spans="1:11" hidden="1">
      <c r="A178" s="33"/>
      <c r="B178" s="33"/>
      <c r="D178" s="33"/>
      <c r="E178" s="33"/>
      <c r="F178" s="33"/>
      <c r="G178" s="33"/>
      <c r="H178" s="33"/>
      <c r="I178" s="33"/>
      <c r="J178" s="33"/>
      <c r="K178" s="33"/>
    </row>
    <row r="179" spans="1:11" hidden="1">
      <c r="A179" s="33"/>
      <c r="B179" s="33"/>
      <c r="D179" s="33"/>
      <c r="E179" s="33"/>
      <c r="F179" s="33"/>
      <c r="G179" s="33"/>
      <c r="H179" s="33"/>
      <c r="I179" s="33"/>
      <c r="J179" s="33"/>
      <c r="K179" s="33"/>
    </row>
    <row r="180" spans="1:11" hidden="1">
      <c r="A180" s="33"/>
      <c r="B180" s="33"/>
      <c r="D180" s="33"/>
      <c r="E180" s="33"/>
      <c r="F180" s="33"/>
      <c r="G180" s="33"/>
      <c r="H180" s="33"/>
      <c r="I180" s="33"/>
      <c r="J180" s="33"/>
      <c r="K180" s="33"/>
    </row>
    <row r="181" spans="1:11" hidden="1">
      <c r="A181" s="33"/>
      <c r="B181" s="33"/>
      <c r="D181" s="33"/>
      <c r="E181" s="33"/>
      <c r="F181" s="33"/>
      <c r="G181" s="33"/>
      <c r="H181" s="33"/>
      <c r="I181" s="33"/>
      <c r="J181" s="33"/>
      <c r="K181" s="33"/>
    </row>
    <row r="182" spans="1:11" hidden="1">
      <c r="A182" s="33"/>
      <c r="B182" s="33"/>
      <c r="D182" s="33"/>
      <c r="E182" s="33"/>
      <c r="F182" s="33"/>
      <c r="G182" s="33"/>
      <c r="H182" s="33"/>
      <c r="I182" s="33"/>
      <c r="J182" s="33"/>
      <c r="K182" s="33"/>
    </row>
    <row r="183" spans="1:11" hidden="1">
      <c r="A183" s="33"/>
      <c r="B183" s="33"/>
      <c r="D183" s="33"/>
      <c r="E183" s="33"/>
      <c r="F183" s="33"/>
      <c r="G183" s="33"/>
      <c r="H183" s="33"/>
      <c r="I183" s="33"/>
      <c r="J183" s="33"/>
      <c r="K183" s="33"/>
    </row>
    <row r="184" spans="1:11" hidden="1">
      <c r="A184" s="33"/>
      <c r="B184" s="33"/>
      <c r="D184" s="33"/>
      <c r="E184" s="33"/>
      <c r="F184" s="33"/>
      <c r="G184" s="33"/>
      <c r="H184" s="33"/>
      <c r="I184" s="33"/>
      <c r="J184" s="33"/>
      <c r="K184" s="33"/>
    </row>
    <row r="185" spans="1:11" hidden="1">
      <c r="A185" s="33"/>
      <c r="B185" s="33"/>
      <c r="D185" s="33"/>
      <c r="E185" s="33"/>
      <c r="F185" s="33"/>
      <c r="G185" s="33"/>
      <c r="H185" s="33"/>
      <c r="I185" s="33"/>
      <c r="J185" s="33"/>
      <c r="K185" s="33"/>
    </row>
    <row r="186" spans="1:11" hidden="1">
      <c r="A186" s="33"/>
      <c r="B186" s="33"/>
      <c r="D186" s="33"/>
      <c r="E186" s="33"/>
      <c r="F186" s="33"/>
      <c r="G186" s="33"/>
      <c r="H186" s="33"/>
      <c r="I186" s="33"/>
      <c r="J186" s="33"/>
      <c r="K186" s="33"/>
    </row>
    <row r="187" spans="1:11" hidden="1">
      <c r="A187" s="33"/>
      <c r="B187" s="33"/>
      <c r="D187" s="33"/>
      <c r="E187" s="33"/>
      <c r="F187" s="33"/>
      <c r="G187" s="33"/>
      <c r="H187" s="33"/>
      <c r="I187" s="33"/>
      <c r="J187" s="33"/>
      <c r="K187" s="33"/>
    </row>
    <row r="188" spans="1:11" hidden="1">
      <c r="A188" s="33"/>
      <c r="B188" s="33"/>
      <c r="D188" s="33"/>
      <c r="E188" s="33"/>
      <c r="F188" s="33"/>
      <c r="G188" s="33"/>
      <c r="H188" s="33"/>
      <c r="I188" s="33"/>
      <c r="J188" s="33"/>
      <c r="K188" s="33"/>
    </row>
    <row r="189" spans="1:11" hidden="1">
      <c r="A189" s="33"/>
      <c r="B189" s="33"/>
      <c r="D189" s="33"/>
      <c r="E189" s="33"/>
      <c r="F189" s="33"/>
      <c r="G189" s="33"/>
      <c r="H189" s="33"/>
      <c r="I189" s="33"/>
      <c r="J189" s="33"/>
      <c r="K189" s="33"/>
    </row>
    <row r="190" spans="1:11" hidden="1">
      <c r="A190" s="33"/>
      <c r="B190" s="33"/>
      <c r="D190" s="33"/>
      <c r="E190" s="33"/>
      <c r="F190" s="33"/>
      <c r="G190" s="33"/>
      <c r="H190" s="33"/>
      <c r="I190" s="33"/>
      <c r="J190" s="33"/>
      <c r="K190" s="33"/>
    </row>
    <row r="191" spans="1:11" hidden="1">
      <c r="A191" s="33"/>
      <c r="B191" s="33"/>
      <c r="D191" s="33"/>
      <c r="E191" s="33"/>
      <c r="F191" s="33"/>
      <c r="G191" s="33"/>
      <c r="H191" s="33"/>
      <c r="I191" s="33"/>
      <c r="J191" s="33"/>
      <c r="K191" s="33"/>
    </row>
    <row r="192" spans="1:11" hidden="1">
      <c r="A192" s="33"/>
      <c r="B192" s="33"/>
      <c r="D192" s="33"/>
      <c r="E192" s="33"/>
      <c r="F192" s="33"/>
      <c r="G192" s="33"/>
      <c r="H192" s="33"/>
      <c r="I192" s="33"/>
      <c r="J192" s="33"/>
      <c r="K192" s="33"/>
    </row>
    <row r="193" spans="1:11" hidden="1">
      <c r="A193" s="33"/>
      <c r="B193" s="33"/>
      <c r="D193" s="33"/>
      <c r="E193" s="33"/>
      <c r="F193" s="33"/>
      <c r="G193" s="33"/>
      <c r="H193" s="33"/>
      <c r="I193" s="33"/>
      <c r="J193" s="33"/>
      <c r="K193" s="33"/>
    </row>
    <row r="194" spans="1:11" hidden="1">
      <c r="A194" s="33"/>
      <c r="B194" s="33"/>
      <c r="D194" s="33"/>
      <c r="E194" s="33"/>
      <c r="F194" s="33"/>
      <c r="G194" s="33"/>
      <c r="H194" s="33"/>
      <c r="I194" s="33"/>
      <c r="J194" s="33"/>
      <c r="K194" s="33"/>
    </row>
    <row r="195" spans="1:11" hidden="1">
      <c r="A195" s="33"/>
      <c r="B195" s="33"/>
      <c r="D195" s="33"/>
      <c r="E195" s="33"/>
      <c r="F195" s="33"/>
      <c r="G195" s="33"/>
      <c r="H195" s="33"/>
      <c r="I195" s="33"/>
      <c r="J195" s="33"/>
      <c r="K195" s="33"/>
    </row>
    <row r="196" spans="1:11" hidden="1">
      <c r="A196" s="33"/>
      <c r="B196" s="33"/>
      <c r="D196" s="33"/>
      <c r="E196" s="33"/>
      <c r="F196" s="33"/>
      <c r="G196" s="33"/>
      <c r="H196" s="33"/>
      <c r="I196" s="33"/>
      <c r="J196" s="33"/>
      <c r="K196" s="33"/>
    </row>
    <row r="197" spans="1:11" hidden="1">
      <c r="A197" s="33"/>
      <c r="B197" s="33"/>
      <c r="D197" s="33"/>
      <c r="E197" s="33"/>
      <c r="F197" s="33"/>
      <c r="G197" s="33"/>
      <c r="H197" s="33"/>
      <c r="I197" s="33"/>
      <c r="J197" s="33"/>
      <c r="K197" s="33"/>
    </row>
    <row r="198" spans="1:11" hidden="1">
      <c r="A198" s="33"/>
      <c r="B198" s="33"/>
      <c r="D198" s="33"/>
      <c r="E198" s="33"/>
      <c r="F198" s="33"/>
      <c r="G198" s="33"/>
      <c r="H198" s="33"/>
      <c r="I198" s="33"/>
      <c r="J198" s="33"/>
      <c r="K198" s="33"/>
    </row>
    <row r="199" spans="1:11" hidden="1">
      <c r="A199" s="33"/>
      <c r="B199" s="33"/>
      <c r="D199" s="33"/>
      <c r="E199" s="33"/>
      <c r="F199" s="33"/>
      <c r="G199" s="33"/>
      <c r="H199" s="33"/>
      <c r="I199" s="33"/>
      <c r="J199" s="33"/>
      <c r="K199" s="33"/>
    </row>
    <row r="200" spans="1:11" hidden="1">
      <c r="A200" s="33"/>
      <c r="B200" s="33"/>
      <c r="D200" s="33"/>
      <c r="E200" s="33"/>
      <c r="F200" s="33"/>
      <c r="G200" s="33"/>
      <c r="H200" s="33"/>
      <c r="I200" s="33"/>
      <c r="J200" s="33"/>
      <c r="K200" s="33"/>
    </row>
    <row r="201" spans="1:11" hidden="1">
      <c r="A201" s="33"/>
      <c r="B201" s="33"/>
      <c r="D201" s="33"/>
      <c r="E201" s="33"/>
      <c r="F201" s="33"/>
      <c r="G201" s="33"/>
      <c r="H201" s="33"/>
      <c r="I201" s="33"/>
      <c r="J201" s="33"/>
      <c r="K201" s="33"/>
    </row>
    <row r="202" spans="1:11" hidden="1">
      <c r="A202" s="33"/>
      <c r="B202" s="33"/>
      <c r="D202" s="33"/>
      <c r="E202" s="33"/>
      <c r="F202" s="33"/>
      <c r="G202" s="33"/>
      <c r="H202" s="33"/>
      <c r="I202" s="33"/>
      <c r="J202" s="33"/>
      <c r="K202" s="33"/>
    </row>
    <row r="203" spans="1:11" hidden="1">
      <c r="A203" s="33"/>
      <c r="B203" s="33"/>
      <c r="D203" s="33"/>
      <c r="E203" s="33"/>
      <c r="F203" s="33"/>
      <c r="G203" s="33"/>
      <c r="H203" s="33"/>
      <c r="I203" s="33"/>
      <c r="J203" s="33"/>
      <c r="K203" s="33"/>
    </row>
    <row r="204" spans="1:11" hidden="1">
      <c r="A204" s="33"/>
      <c r="B204" s="33"/>
      <c r="D204" s="33"/>
      <c r="E204" s="33"/>
      <c r="F204" s="33"/>
      <c r="G204" s="33"/>
      <c r="H204" s="33"/>
      <c r="I204" s="33"/>
      <c r="J204" s="33"/>
      <c r="K204" s="33"/>
    </row>
    <row r="205" spans="1:11" hidden="1">
      <c r="A205" s="33"/>
      <c r="B205" s="33"/>
      <c r="D205" s="33"/>
      <c r="E205" s="33"/>
      <c r="F205" s="33"/>
      <c r="G205" s="33"/>
      <c r="H205" s="33"/>
      <c r="I205" s="33"/>
      <c r="J205" s="33"/>
      <c r="K205" s="33"/>
    </row>
    <row r="206" spans="1:11" hidden="1">
      <c r="A206" s="33"/>
      <c r="B206" s="33"/>
      <c r="D206" s="33"/>
      <c r="E206" s="33"/>
      <c r="F206" s="33"/>
      <c r="G206" s="33"/>
      <c r="H206" s="33"/>
      <c r="I206" s="33"/>
      <c r="J206" s="33"/>
      <c r="K206" s="33"/>
    </row>
    <row r="207" spans="1:11" hidden="1">
      <c r="A207" s="33"/>
      <c r="B207" s="33"/>
      <c r="D207" s="33"/>
      <c r="E207" s="33"/>
      <c r="F207" s="33"/>
      <c r="G207" s="33"/>
      <c r="H207" s="33"/>
      <c r="I207" s="33"/>
      <c r="J207" s="33"/>
      <c r="K207" s="33"/>
    </row>
    <row r="208" spans="1:11" hidden="1">
      <c r="A208" s="33"/>
      <c r="B208" s="33"/>
      <c r="D208" s="33"/>
      <c r="E208" s="33"/>
      <c r="F208" s="33"/>
      <c r="G208" s="33"/>
      <c r="H208" s="33"/>
      <c r="I208" s="33"/>
      <c r="J208" s="33"/>
      <c r="K208" s="33"/>
    </row>
    <row r="209" spans="1:11" hidden="1">
      <c r="A209" s="33"/>
      <c r="B209" s="33"/>
      <c r="D209" s="33"/>
      <c r="E209" s="33"/>
      <c r="F209" s="33"/>
      <c r="G209" s="33"/>
      <c r="H209" s="33"/>
      <c r="I209" s="33"/>
      <c r="J209" s="33"/>
      <c r="K209" s="33"/>
    </row>
    <row r="210" spans="1:11" hidden="1">
      <c r="A210" s="33"/>
      <c r="B210" s="33"/>
      <c r="D210" s="33"/>
      <c r="E210" s="33"/>
      <c r="F210" s="33"/>
      <c r="G210" s="33"/>
      <c r="H210" s="33"/>
      <c r="I210" s="33"/>
      <c r="J210" s="33"/>
      <c r="K210" s="33"/>
    </row>
    <row r="211" spans="1:11" hidden="1">
      <c r="A211" s="33"/>
      <c r="B211" s="33"/>
      <c r="D211" s="33"/>
      <c r="E211" s="33"/>
      <c r="F211" s="33"/>
      <c r="G211" s="33"/>
      <c r="H211" s="33"/>
      <c r="I211" s="33"/>
      <c r="J211" s="33"/>
      <c r="K211" s="33"/>
    </row>
    <row r="212" spans="1:11" hidden="1">
      <c r="A212" s="33"/>
      <c r="B212" s="33"/>
      <c r="D212" s="33"/>
      <c r="E212" s="33"/>
      <c r="F212" s="33"/>
      <c r="G212" s="33"/>
      <c r="H212" s="33"/>
      <c r="I212" s="33"/>
      <c r="J212" s="33"/>
      <c r="K212" s="33"/>
    </row>
    <row r="213" spans="1:11" hidden="1">
      <c r="A213" s="33"/>
      <c r="B213" s="33"/>
      <c r="D213" s="33"/>
      <c r="E213" s="33"/>
      <c r="F213" s="33"/>
      <c r="G213" s="33"/>
      <c r="H213" s="33"/>
      <c r="I213" s="33"/>
      <c r="J213" s="33"/>
      <c r="K213" s="33"/>
    </row>
    <row r="214" spans="1:11" hidden="1">
      <c r="A214" s="33"/>
      <c r="B214" s="33"/>
      <c r="D214" s="33"/>
      <c r="E214" s="33"/>
      <c r="F214" s="33"/>
      <c r="G214" s="33"/>
      <c r="H214" s="33"/>
      <c r="I214" s="33"/>
      <c r="J214" s="33"/>
      <c r="K214" s="33"/>
    </row>
    <row r="215" spans="1:11" hidden="1">
      <c r="A215" s="33"/>
      <c r="B215" s="33"/>
      <c r="D215" s="33"/>
      <c r="E215" s="33"/>
      <c r="F215" s="33"/>
      <c r="G215" s="33"/>
      <c r="H215" s="33"/>
      <c r="I215" s="33"/>
      <c r="J215" s="33"/>
      <c r="K215" s="33"/>
    </row>
    <row r="216" spans="1:11" hidden="1">
      <c r="A216" s="33"/>
      <c r="B216" s="33"/>
      <c r="D216" s="33"/>
      <c r="E216" s="33"/>
      <c r="F216" s="33"/>
      <c r="G216" s="33"/>
      <c r="H216" s="33"/>
      <c r="I216" s="33"/>
      <c r="J216" s="33"/>
      <c r="K216" s="33"/>
    </row>
    <row r="217" spans="1:11" hidden="1">
      <c r="A217" s="33"/>
      <c r="B217" s="33"/>
      <c r="D217" s="33"/>
      <c r="E217" s="33"/>
      <c r="F217" s="33"/>
      <c r="G217" s="33"/>
      <c r="H217" s="33"/>
      <c r="I217" s="33"/>
      <c r="J217" s="33"/>
      <c r="K217" s="33"/>
    </row>
    <row r="218" spans="1:11" hidden="1">
      <c r="A218" s="33"/>
      <c r="B218" s="33"/>
      <c r="D218" s="33"/>
      <c r="E218" s="33"/>
      <c r="F218" s="33"/>
      <c r="G218" s="33"/>
      <c r="H218" s="33"/>
      <c r="I218" s="33"/>
      <c r="J218" s="33"/>
      <c r="K218" s="33"/>
    </row>
    <row r="219" spans="1:11" hidden="1">
      <c r="A219" s="33"/>
      <c r="B219" s="33"/>
      <c r="D219" s="33"/>
      <c r="E219" s="33"/>
      <c r="F219" s="33"/>
      <c r="G219" s="33"/>
      <c r="H219" s="33"/>
      <c r="I219" s="33"/>
      <c r="J219" s="33"/>
      <c r="K219" s="33"/>
    </row>
    <row r="220" spans="1:11" hidden="1">
      <c r="A220" s="33"/>
      <c r="B220" s="33"/>
      <c r="D220" s="33"/>
      <c r="E220" s="33"/>
      <c r="F220" s="33"/>
      <c r="G220" s="33"/>
      <c r="H220" s="33"/>
      <c r="I220" s="33"/>
      <c r="J220" s="33"/>
      <c r="K220" s="33"/>
    </row>
    <row r="221" spans="1:11" hidden="1">
      <c r="A221" s="33"/>
      <c r="B221" s="33"/>
      <c r="D221" s="33"/>
      <c r="E221" s="33"/>
      <c r="F221" s="33"/>
      <c r="G221" s="33"/>
      <c r="H221" s="33"/>
      <c r="I221" s="33"/>
      <c r="J221" s="33"/>
      <c r="K221" s="33"/>
    </row>
    <row r="222" spans="1:11" hidden="1">
      <c r="A222" s="33"/>
      <c r="B222" s="33"/>
      <c r="D222" s="33"/>
      <c r="E222" s="33"/>
      <c r="F222" s="33"/>
      <c r="G222" s="33"/>
      <c r="H222" s="33"/>
      <c r="I222" s="33"/>
      <c r="J222" s="33"/>
      <c r="K222" s="33"/>
    </row>
    <row r="223" spans="1:11" hidden="1">
      <c r="A223" s="33"/>
      <c r="B223" s="33"/>
      <c r="D223" s="33"/>
      <c r="E223" s="33"/>
      <c r="F223" s="33"/>
      <c r="G223" s="33"/>
      <c r="H223" s="33"/>
      <c r="I223" s="33"/>
      <c r="J223" s="33"/>
      <c r="K223" s="33"/>
    </row>
    <row r="224" spans="1:11" hidden="1">
      <c r="A224" s="33"/>
      <c r="B224" s="33"/>
      <c r="D224" s="33"/>
      <c r="E224" s="33"/>
      <c r="F224" s="33"/>
      <c r="G224" s="33"/>
      <c r="H224" s="33"/>
      <c r="I224" s="33"/>
      <c r="J224" s="33"/>
      <c r="K224" s="33"/>
    </row>
    <row r="225" spans="1:11" hidden="1">
      <c r="A225" s="33"/>
      <c r="B225" s="33"/>
      <c r="D225" s="33"/>
      <c r="E225" s="33"/>
      <c r="F225" s="33"/>
      <c r="G225" s="33"/>
      <c r="H225" s="33"/>
      <c r="I225" s="33"/>
      <c r="J225" s="33"/>
      <c r="K225" s="33"/>
    </row>
    <row r="226" spans="1:11" hidden="1">
      <c r="A226" s="33"/>
      <c r="B226" s="33"/>
      <c r="D226" s="33"/>
      <c r="E226" s="33"/>
      <c r="F226" s="33"/>
      <c r="G226" s="33"/>
      <c r="H226" s="33"/>
      <c r="I226" s="33"/>
      <c r="J226" s="33"/>
      <c r="K226" s="33"/>
    </row>
    <row r="227" spans="1:11" hidden="1">
      <c r="A227" s="33"/>
      <c r="B227" s="33"/>
      <c r="D227" s="33"/>
      <c r="E227" s="33"/>
      <c r="F227" s="33"/>
      <c r="G227" s="33"/>
      <c r="H227" s="33"/>
      <c r="I227" s="33"/>
      <c r="J227" s="33"/>
      <c r="K227" s="33"/>
    </row>
    <row r="228" spans="1:11" hidden="1">
      <c r="A228" s="33"/>
      <c r="B228" s="33"/>
      <c r="D228" s="33"/>
      <c r="E228" s="33"/>
      <c r="F228" s="33"/>
      <c r="G228" s="33"/>
      <c r="H228" s="33"/>
      <c r="I228" s="33"/>
      <c r="J228" s="33"/>
      <c r="K228" s="33"/>
    </row>
    <row r="229" spans="1:11" hidden="1">
      <c r="A229" s="33"/>
      <c r="B229" s="33"/>
      <c r="D229" s="33"/>
      <c r="E229" s="33"/>
      <c r="F229" s="33"/>
      <c r="G229" s="33"/>
      <c r="H229" s="33"/>
      <c r="I229" s="33"/>
      <c r="J229" s="33"/>
      <c r="K229" s="33"/>
    </row>
    <row r="230" spans="1:11" hidden="1">
      <c r="A230" s="33"/>
      <c r="B230" s="33"/>
      <c r="D230" s="33"/>
      <c r="E230" s="33"/>
      <c r="F230" s="33"/>
      <c r="G230" s="33"/>
      <c r="H230" s="33"/>
      <c r="I230" s="33"/>
      <c r="J230" s="33"/>
      <c r="K230" s="33"/>
    </row>
    <row r="231" spans="1:11" hidden="1">
      <c r="A231" s="33"/>
      <c r="B231" s="33"/>
      <c r="D231" s="33"/>
      <c r="E231" s="33"/>
      <c r="F231" s="33"/>
      <c r="G231" s="33"/>
      <c r="H231" s="33"/>
      <c r="I231" s="33"/>
      <c r="J231" s="33"/>
      <c r="K231" s="33"/>
    </row>
    <row r="232" spans="1:11" hidden="1">
      <c r="A232" s="33"/>
      <c r="B232" s="33"/>
      <c r="D232" s="33"/>
      <c r="E232" s="33"/>
      <c r="F232" s="33"/>
      <c r="G232" s="33"/>
      <c r="H232" s="33"/>
      <c r="I232" s="33"/>
      <c r="J232" s="33"/>
      <c r="K232" s="33"/>
    </row>
    <row r="233" spans="1:11" hidden="1">
      <c r="A233" s="33"/>
      <c r="B233" s="33"/>
      <c r="D233" s="33"/>
      <c r="E233" s="33"/>
      <c r="F233" s="33"/>
      <c r="G233" s="33"/>
      <c r="H233" s="33"/>
      <c r="I233" s="33"/>
      <c r="J233" s="33"/>
      <c r="K233" s="33"/>
    </row>
    <row r="234" spans="1:11" hidden="1">
      <c r="A234" s="33"/>
      <c r="B234" s="33"/>
      <c r="D234" s="33"/>
      <c r="E234" s="33"/>
      <c r="F234" s="33"/>
      <c r="G234" s="33"/>
      <c r="H234" s="33"/>
      <c r="I234" s="33"/>
      <c r="J234" s="33"/>
      <c r="K234" s="33"/>
    </row>
    <row r="235" spans="1:11" hidden="1">
      <c r="A235" s="33"/>
      <c r="B235" s="33"/>
      <c r="D235" s="33"/>
      <c r="E235" s="33"/>
      <c r="F235" s="33"/>
      <c r="G235" s="33"/>
      <c r="H235" s="33"/>
      <c r="I235" s="33"/>
      <c r="J235" s="33"/>
      <c r="K235" s="33"/>
    </row>
    <row r="236" spans="1:11" hidden="1">
      <c r="A236" s="33"/>
      <c r="B236" s="33"/>
      <c r="D236" s="33"/>
      <c r="E236" s="33"/>
      <c r="F236" s="33"/>
      <c r="G236" s="33"/>
      <c r="H236" s="33"/>
      <c r="I236" s="33"/>
      <c r="J236" s="33"/>
      <c r="K236" s="33"/>
    </row>
    <row r="237" spans="1:11" hidden="1">
      <c r="A237" s="33"/>
      <c r="B237" s="33"/>
      <c r="D237" s="33"/>
      <c r="E237" s="33"/>
      <c r="F237" s="33"/>
      <c r="G237" s="33"/>
      <c r="H237" s="33"/>
      <c r="I237" s="33"/>
      <c r="J237" s="33"/>
      <c r="K237" s="33"/>
    </row>
    <row r="238" spans="1:11" hidden="1">
      <c r="A238" s="33"/>
      <c r="B238" s="33"/>
      <c r="D238" s="33"/>
      <c r="E238" s="33"/>
      <c r="F238" s="33"/>
      <c r="G238" s="33"/>
      <c r="H238" s="33"/>
      <c r="I238" s="33"/>
      <c r="J238" s="33"/>
      <c r="K238" s="33"/>
    </row>
    <row r="239" spans="1:11" hidden="1">
      <c r="A239" s="33"/>
      <c r="B239" s="33"/>
      <c r="D239" s="33"/>
      <c r="E239" s="33"/>
      <c r="F239" s="33"/>
      <c r="G239" s="33"/>
      <c r="H239" s="33"/>
      <c r="I239" s="33"/>
      <c r="J239" s="33"/>
      <c r="K239" s="33"/>
    </row>
    <row r="240" spans="1:11" hidden="1">
      <c r="A240" s="33"/>
      <c r="B240" s="33"/>
      <c r="D240" s="33"/>
      <c r="E240" s="33"/>
      <c r="F240" s="33"/>
      <c r="G240" s="33"/>
      <c r="H240" s="33"/>
      <c r="I240" s="33"/>
      <c r="J240" s="33"/>
      <c r="K240" s="33"/>
    </row>
    <row r="241" spans="1:11" hidden="1">
      <c r="A241" s="33"/>
      <c r="B241" s="33"/>
      <c r="D241" s="33"/>
      <c r="E241" s="33"/>
      <c r="F241" s="33"/>
      <c r="G241" s="33"/>
      <c r="H241" s="33"/>
      <c r="I241" s="33"/>
      <c r="J241" s="33"/>
      <c r="K241" s="33"/>
    </row>
    <row r="242" spans="1:11" hidden="1">
      <c r="A242" s="33"/>
      <c r="B242" s="33"/>
      <c r="D242" s="33"/>
      <c r="E242" s="33"/>
      <c r="F242" s="33"/>
      <c r="G242" s="33"/>
      <c r="H242" s="33"/>
      <c r="I242" s="33"/>
      <c r="J242" s="33"/>
      <c r="K242" s="33"/>
    </row>
    <row r="243" spans="1:11" hidden="1">
      <c r="A243" s="33"/>
      <c r="B243" s="33"/>
      <c r="D243" s="33"/>
      <c r="E243" s="33"/>
      <c r="F243" s="33"/>
      <c r="G243" s="33"/>
      <c r="H243" s="33"/>
      <c r="I243" s="33"/>
      <c r="J243" s="33"/>
      <c r="K243" s="33"/>
    </row>
    <row r="244" spans="1:11" hidden="1">
      <c r="A244" s="33"/>
      <c r="B244" s="33"/>
      <c r="D244" s="33"/>
      <c r="E244" s="33"/>
      <c r="F244" s="33"/>
      <c r="G244" s="33"/>
      <c r="H244" s="33"/>
      <c r="I244" s="33"/>
      <c r="J244" s="33"/>
      <c r="K244" s="33"/>
    </row>
    <row r="245" spans="1:11" hidden="1">
      <c r="A245" s="33"/>
      <c r="B245" s="33"/>
      <c r="D245" s="33"/>
      <c r="E245" s="33"/>
      <c r="F245" s="33"/>
      <c r="G245" s="33"/>
      <c r="H245" s="33"/>
      <c r="I245" s="33"/>
      <c r="J245" s="33"/>
      <c r="K245" s="33"/>
    </row>
    <row r="246" spans="1:11" hidden="1">
      <c r="A246" s="33"/>
      <c r="B246" s="33"/>
      <c r="D246" s="33"/>
      <c r="E246" s="33"/>
      <c r="F246" s="33"/>
      <c r="G246" s="33"/>
      <c r="H246" s="33"/>
      <c r="I246" s="33"/>
      <c r="J246" s="33"/>
      <c r="K246" s="33"/>
    </row>
    <row r="247" spans="1:11" hidden="1">
      <c r="A247" s="33"/>
      <c r="B247" s="33"/>
      <c r="D247" s="33"/>
      <c r="E247" s="33"/>
      <c r="F247" s="33"/>
      <c r="G247" s="33"/>
      <c r="H247" s="33"/>
      <c r="I247" s="33"/>
      <c r="J247" s="33"/>
      <c r="K247" s="33"/>
    </row>
    <row r="248" spans="1:11" hidden="1">
      <c r="A248" s="33"/>
      <c r="B248" s="33"/>
      <c r="D248" s="33"/>
      <c r="E248" s="33"/>
      <c r="F248" s="33"/>
      <c r="G248" s="33"/>
      <c r="H248" s="33"/>
      <c r="I248" s="33"/>
      <c r="J248" s="33"/>
      <c r="K248" s="33"/>
    </row>
    <row r="249" spans="1:11" hidden="1">
      <c r="A249" s="33"/>
      <c r="B249" s="33"/>
      <c r="D249" s="33"/>
      <c r="E249" s="33"/>
      <c r="F249" s="33"/>
      <c r="G249" s="33"/>
      <c r="H249" s="33"/>
      <c r="I249" s="33"/>
      <c r="J249" s="33"/>
      <c r="K249" s="33"/>
    </row>
    <row r="250" spans="1:11" hidden="1">
      <c r="A250" s="33"/>
      <c r="B250" s="33"/>
      <c r="D250" s="33"/>
      <c r="E250" s="33"/>
      <c r="F250" s="33"/>
      <c r="G250" s="33"/>
      <c r="H250" s="33"/>
      <c r="I250" s="33"/>
      <c r="J250" s="33"/>
      <c r="K250" s="33"/>
    </row>
    <row r="251" spans="1:11" hidden="1">
      <c r="A251" s="33"/>
      <c r="B251" s="33"/>
      <c r="D251" s="33"/>
      <c r="E251" s="33"/>
      <c r="F251" s="33"/>
      <c r="G251" s="33"/>
      <c r="H251" s="33"/>
      <c r="I251" s="33"/>
      <c r="J251" s="33"/>
      <c r="K251" s="33"/>
    </row>
    <row r="252" spans="1:11" hidden="1">
      <c r="A252" s="33"/>
      <c r="B252" s="33"/>
      <c r="D252" s="33"/>
      <c r="E252" s="33"/>
      <c r="F252" s="33"/>
      <c r="G252" s="33"/>
      <c r="H252" s="33"/>
      <c r="I252" s="33"/>
      <c r="J252" s="33"/>
      <c r="K252" s="33"/>
    </row>
    <row r="253" spans="1:11" hidden="1">
      <c r="A253" s="33"/>
      <c r="B253" s="33"/>
      <c r="D253" s="33"/>
      <c r="E253" s="33"/>
      <c r="F253" s="33"/>
      <c r="G253" s="33"/>
      <c r="H253" s="33"/>
      <c r="I253" s="33"/>
      <c r="J253" s="33"/>
      <c r="K253" s="33"/>
    </row>
    <row r="254" spans="1:11" hidden="1">
      <c r="A254" s="33"/>
      <c r="B254" s="33"/>
      <c r="D254" s="33"/>
      <c r="E254" s="33"/>
      <c r="F254" s="33"/>
      <c r="G254" s="33"/>
      <c r="H254" s="33"/>
      <c r="I254" s="33"/>
      <c r="J254" s="33"/>
      <c r="K254" s="33"/>
    </row>
    <row r="255" spans="1:11" hidden="1">
      <c r="A255" s="33"/>
      <c r="B255" s="33"/>
      <c r="D255" s="33"/>
      <c r="E255" s="33"/>
      <c r="F255" s="33"/>
      <c r="G255" s="33"/>
      <c r="H255" s="33"/>
      <c r="I255" s="33"/>
      <c r="J255" s="33"/>
      <c r="K255" s="33"/>
    </row>
    <row r="256" spans="1:11" hidden="1">
      <c r="A256" s="33"/>
      <c r="B256" s="33"/>
      <c r="D256" s="33"/>
      <c r="E256" s="33"/>
      <c r="F256" s="33"/>
      <c r="G256" s="33"/>
      <c r="H256" s="33"/>
      <c r="I256" s="33"/>
      <c r="J256" s="33"/>
      <c r="K256" s="33"/>
    </row>
    <row r="257" spans="1:11" hidden="1">
      <c r="A257" s="33"/>
      <c r="B257" s="33"/>
      <c r="D257" s="33"/>
      <c r="E257" s="33"/>
      <c r="F257" s="33"/>
      <c r="G257" s="33"/>
      <c r="H257" s="33"/>
      <c r="I257" s="33"/>
      <c r="J257" s="33"/>
      <c r="K257" s="33"/>
    </row>
    <row r="258" spans="1:11" hidden="1">
      <c r="A258" s="33"/>
      <c r="B258" s="33"/>
      <c r="D258" s="33"/>
      <c r="E258" s="33"/>
      <c r="F258" s="33"/>
      <c r="G258" s="33"/>
      <c r="H258" s="33"/>
      <c r="I258" s="33"/>
      <c r="J258" s="33"/>
      <c r="K258" s="33"/>
    </row>
    <row r="259" spans="1:11" hidden="1">
      <c r="A259" s="33"/>
      <c r="B259" s="33"/>
      <c r="D259" s="33"/>
      <c r="E259" s="33"/>
      <c r="F259" s="33"/>
      <c r="G259" s="33"/>
      <c r="H259" s="33"/>
      <c r="I259" s="33"/>
      <c r="J259" s="33"/>
      <c r="K259" s="33"/>
    </row>
    <row r="260" spans="1:11" hidden="1">
      <c r="A260" s="33"/>
      <c r="B260" s="33"/>
      <c r="D260" s="33"/>
      <c r="E260" s="33"/>
      <c r="F260" s="33"/>
      <c r="G260" s="33"/>
      <c r="H260" s="33"/>
      <c r="I260" s="33"/>
      <c r="J260" s="33"/>
      <c r="K260" s="33"/>
    </row>
    <row r="261" spans="1:11" hidden="1">
      <c r="A261" s="33"/>
      <c r="B261" s="33"/>
      <c r="D261" s="33"/>
      <c r="E261" s="33"/>
      <c r="F261" s="33"/>
      <c r="G261" s="33"/>
      <c r="H261" s="33"/>
      <c r="I261" s="33"/>
      <c r="J261" s="33"/>
      <c r="K261" s="33"/>
    </row>
    <row r="262" spans="1:11" hidden="1">
      <c r="A262" s="33"/>
      <c r="B262" s="33"/>
      <c r="D262" s="33"/>
      <c r="E262" s="33"/>
      <c r="F262" s="33"/>
      <c r="G262" s="33"/>
      <c r="H262" s="33"/>
      <c r="I262" s="33"/>
      <c r="J262" s="33"/>
      <c r="K262" s="33"/>
    </row>
    <row r="263" spans="1:11" hidden="1">
      <c r="A263" s="33"/>
      <c r="B263" s="33"/>
      <c r="D263" s="33"/>
      <c r="E263" s="33"/>
      <c r="F263" s="33"/>
      <c r="G263" s="33"/>
      <c r="H263" s="33"/>
      <c r="I263" s="33"/>
      <c r="J263" s="33"/>
      <c r="K263" s="33"/>
    </row>
    <row r="264" spans="1:11" hidden="1">
      <c r="A264" s="33"/>
      <c r="B264" s="33"/>
      <c r="D264" s="33"/>
      <c r="E264" s="33"/>
      <c r="F264" s="33"/>
      <c r="G264" s="33"/>
      <c r="H264" s="33"/>
      <c r="I264" s="33"/>
      <c r="J264" s="33"/>
      <c r="K264" s="33"/>
    </row>
    <row r="265" spans="1:11" hidden="1">
      <c r="A265" s="33"/>
      <c r="B265" s="33"/>
      <c r="D265" s="33"/>
      <c r="E265" s="33"/>
      <c r="F265" s="33"/>
      <c r="G265" s="33"/>
      <c r="H265" s="33"/>
      <c r="I265" s="33"/>
      <c r="J265" s="33"/>
      <c r="K265" s="33"/>
    </row>
    <row r="266" spans="1:11" hidden="1">
      <c r="A266" s="33"/>
      <c r="B266" s="33"/>
      <c r="D266" s="33"/>
      <c r="E266" s="33"/>
      <c r="F266" s="33"/>
      <c r="G266" s="33"/>
      <c r="H266" s="33"/>
      <c r="I266" s="33"/>
      <c r="J266" s="33"/>
      <c r="K266" s="33"/>
    </row>
    <row r="267" spans="1:11" hidden="1">
      <c r="A267" s="33"/>
      <c r="B267" s="33"/>
      <c r="D267" s="33"/>
      <c r="E267" s="33"/>
      <c r="F267" s="33"/>
      <c r="G267" s="33"/>
      <c r="H267" s="33"/>
      <c r="I267" s="33"/>
      <c r="J267" s="33"/>
      <c r="K267" s="33"/>
    </row>
    <row r="268" spans="1:11" hidden="1">
      <c r="A268" s="33"/>
      <c r="B268" s="33"/>
      <c r="D268" s="33"/>
      <c r="E268" s="33"/>
      <c r="F268" s="33"/>
      <c r="G268" s="33"/>
      <c r="H268" s="33"/>
      <c r="I268" s="33"/>
      <c r="J268" s="33"/>
      <c r="K268" s="33"/>
    </row>
    <row r="269" spans="1:11" hidden="1">
      <c r="A269" s="33"/>
      <c r="B269" s="33"/>
      <c r="D269" s="33"/>
      <c r="E269" s="33"/>
      <c r="F269" s="33"/>
      <c r="G269" s="33"/>
      <c r="H269" s="33"/>
      <c r="I269" s="33"/>
      <c r="J269" s="33"/>
      <c r="K269" s="33"/>
    </row>
    <row r="270" spans="1:11" hidden="1">
      <c r="A270" s="33"/>
      <c r="B270" s="33"/>
      <c r="D270" s="33"/>
      <c r="E270" s="33"/>
      <c r="F270" s="33"/>
      <c r="G270" s="33"/>
      <c r="H270" s="33"/>
      <c r="I270" s="33"/>
      <c r="J270" s="33"/>
      <c r="K270" s="33"/>
    </row>
    <row r="271" spans="1:11" hidden="1">
      <c r="A271" s="33"/>
      <c r="B271" s="33"/>
      <c r="D271" s="33"/>
      <c r="E271" s="33"/>
      <c r="F271" s="33"/>
      <c r="G271" s="33"/>
      <c r="H271" s="33"/>
      <c r="I271" s="33"/>
      <c r="J271" s="33"/>
      <c r="K271" s="33"/>
    </row>
    <row r="272" spans="1:11" hidden="1">
      <c r="A272" s="33"/>
      <c r="B272" s="33"/>
      <c r="D272" s="33"/>
      <c r="E272" s="33"/>
      <c r="F272" s="33"/>
      <c r="G272" s="33"/>
      <c r="H272" s="33"/>
      <c r="I272" s="33"/>
      <c r="J272" s="33"/>
      <c r="K272" s="33"/>
    </row>
    <row r="273" spans="1:11" hidden="1">
      <c r="A273" s="33"/>
      <c r="B273" s="33"/>
      <c r="D273" s="33"/>
      <c r="E273" s="33"/>
      <c r="F273" s="33"/>
      <c r="G273" s="33"/>
      <c r="H273" s="33"/>
      <c r="I273" s="33"/>
      <c r="J273" s="33"/>
      <c r="K273" s="33"/>
    </row>
    <row r="274" spans="1:11" hidden="1">
      <c r="A274" s="33"/>
      <c r="B274" s="33"/>
      <c r="D274" s="33"/>
      <c r="E274" s="33"/>
      <c r="F274" s="33"/>
      <c r="G274" s="33"/>
      <c r="H274" s="33"/>
      <c r="I274" s="33"/>
      <c r="J274" s="33"/>
      <c r="K274" s="33"/>
    </row>
    <row r="275" spans="1:11" hidden="1">
      <c r="A275" s="33"/>
      <c r="B275" s="33"/>
      <c r="D275" s="33"/>
      <c r="E275" s="33"/>
      <c r="F275" s="33"/>
      <c r="G275" s="33"/>
      <c r="H275" s="33"/>
      <c r="I275" s="33"/>
      <c r="J275" s="33"/>
      <c r="K275" s="33"/>
    </row>
    <row r="276" spans="1:11" hidden="1">
      <c r="A276" s="33"/>
      <c r="B276" s="33"/>
      <c r="D276" s="33"/>
      <c r="E276" s="33"/>
      <c r="F276" s="33"/>
      <c r="G276" s="33"/>
      <c r="H276" s="33"/>
      <c r="I276" s="33"/>
      <c r="J276" s="33"/>
      <c r="K276" s="33"/>
    </row>
    <row r="277" spans="1:11" hidden="1">
      <c r="A277" s="33"/>
      <c r="B277" s="33"/>
      <c r="D277" s="33"/>
      <c r="E277" s="33"/>
      <c r="F277" s="33"/>
      <c r="G277" s="33"/>
      <c r="H277" s="33"/>
      <c r="I277" s="33"/>
      <c r="J277" s="33"/>
      <c r="K277" s="33"/>
    </row>
    <row r="278" spans="1:11" hidden="1">
      <c r="A278" s="33"/>
      <c r="B278" s="33"/>
      <c r="D278" s="33"/>
      <c r="E278" s="33"/>
      <c r="F278" s="33"/>
      <c r="G278" s="33"/>
      <c r="H278" s="33"/>
      <c r="I278" s="33"/>
      <c r="J278" s="33"/>
      <c r="K278" s="33"/>
    </row>
    <row r="279" spans="1:11" hidden="1">
      <c r="A279" s="33"/>
      <c r="B279" s="33"/>
      <c r="D279" s="33"/>
      <c r="E279" s="33"/>
      <c r="F279" s="33"/>
      <c r="G279" s="33"/>
      <c r="H279" s="33"/>
      <c r="I279" s="33"/>
      <c r="J279" s="33"/>
      <c r="K279" s="33"/>
    </row>
    <row r="280" spans="1:11" hidden="1">
      <c r="A280" s="33"/>
      <c r="B280" s="33"/>
      <c r="D280" s="33"/>
      <c r="E280" s="33"/>
      <c r="F280" s="33"/>
      <c r="G280" s="33"/>
      <c r="H280" s="33"/>
      <c r="I280" s="33"/>
      <c r="J280" s="33"/>
      <c r="K280" s="33"/>
    </row>
    <row r="281" spans="1:11" hidden="1">
      <c r="A281" s="33"/>
      <c r="B281" s="33"/>
      <c r="D281" s="33"/>
      <c r="E281" s="33"/>
      <c r="F281" s="33"/>
      <c r="G281" s="33"/>
      <c r="H281" s="33"/>
      <c r="I281" s="33"/>
      <c r="J281" s="33"/>
      <c r="K281" s="33"/>
    </row>
    <row r="282" spans="1:11" hidden="1">
      <c r="A282" s="33"/>
      <c r="B282" s="33"/>
      <c r="D282" s="33"/>
      <c r="E282" s="33"/>
      <c r="F282" s="33"/>
      <c r="G282" s="33"/>
      <c r="H282" s="33"/>
      <c r="I282" s="33"/>
      <c r="J282" s="33"/>
      <c r="K282" s="33"/>
    </row>
    <row r="283" spans="1:11" hidden="1">
      <c r="A283" s="33"/>
      <c r="B283" s="33"/>
      <c r="D283" s="33"/>
      <c r="E283" s="33"/>
      <c r="F283" s="33"/>
      <c r="G283" s="33"/>
      <c r="H283" s="33"/>
      <c r="I283" s="33"/>
      <c r="J283" s="33"/>
      <c r="K283" s="33"/>
    </row>
    <row r="284" spans="1:11" hidden="1">
      <c r="A284" s="33"/>
      <c r="B284" s="33"/>
      <c r="D284" s="33"/>
      <c r="E284" s="33"/>
      <c r="F284" s="33"/>
      <c r="G284" s="33"/>
      <c r="H284" s="33"/>
      <c r="I284" s="33"/>
      <c r="J284" s="33"/>
      <c r="K284" s="33"/>
    </row>
    <row r="285" spans="1:11" hidden="1">
      <c r="A285" s="33"/>
      <c r="B285" s="33"/>
      <c r="D285" s="33"/>
      <c r="E285" s="33"/>
      <c r="F285" s="33"/>
      <c r="G285" s="33"/>
      <c r="H285" s="33"/>
      <c r="I285" s="33"/>
      <c r="J285" s="33"/>
      <c r="K285" s="33"/>
    </row>
    <row r="286" spans="1:11" hidden="1">
      <c r="A286" s="33"/>
      <c r="B286" s="33"/>
      <c r="D286" s="33"/>
      <c r="E286" s="33"/>
      <c r="F286" s="33"/>
      <c r="G286" s="33"/>
      <c r="H286" s="33"/>
      <c r="I286" s="33"/>
      <c r="J286" s="33"/>
      <c r="K286" s="33"/>
    </row>
    <row r="287" spans="1:11" hidden="1">
      <c r="A287" s="33"/>
      <c r="B287" s="33"/>
      <c r="D287" s="33"/>
      <c r="E287" s="33"/>
      <c r="F287" s="33"/>
      <c r="G287" s="33"/>
      <c r="H287" s="33"/>
      <c r="I287" s="33"/>
      <c r="J287" s="33"/>
      <c r="K287" s="33"/>
    </row>
    <row r="288" spans="1:11" hidden="1">
      <c r="A288" s="33"/>
      <c r="B288" s="33"/>
      <c r="D288" s="33"/>
      <c r="E288" s="33"/>
      <c r="F288" s="33"/>
      <c r="G288" s="33"/>
      <c r="H288" s="33"/>
      <c r="I288" s="33"/>
      <c r="J288" s="33"/>
      <c r="K288" s="33"/>
    </row>
    <row r="289" spans="1:11" hidden="1">
      <c r="A289" s="33"/>
      <c r="B289" s="33"/>
      <c r="D289" s="33"/>
      <c r="E289" s="33"/>
      <c r="F289" s="33"/>
      <c r="G289" s="33"/>
      <c r="H289" s="33"/>
      <c r="I289" s="33"/>
      <c r="J289" s="33"/>
      <c r="K289" s="33"/>
    </row>
    <row r="290" spans="1:11" hidden="1">
      <c r="A290" s="33"/>
      <c r="B290" s="33"/>
      <c r="D290" s="33"/>
      <c r="E290" s="33"/>
      <c r="F290" s="33"/>
      <c r="G290" s="33"/>
      <c r="H290" s="33"/>
      <c r="I290" s="33"/>
      <c r="J290" s="33"/>
      <c r="K290" s="33"/>
    </row>
    <row r="291" spans="1:11" hidden="1">
      <c r="A291" s="33"/>
      <c r="B291" s="33"/>
      <c r="D291" s="33"/>
      <c r="E291" s="33"/>
      <c r="F291" s="33"/>
      <c r="G291" s="33"/>
      <c r="H291" s="33"/>
      <c r="I291" s="33"/>
      <c r="J291" s="33"/>
      <c r="K291" s="33"/>
    </row>
    <row r="292" spans="1:11" hidden="1">
      <c r="A292" s="33"/>
      <c r="B292" s="33"/>
      <c r="D292" s="33"/>
      <c r="E292" s="33"/>
      <c r="F292" s="33"/>
      <c r="G292" s="33"/>
      <c r="H292" s="33"/>
      <c r="I292" s="33"/>
      <c r="J292" s="33"/>
      <c r="K292" s="33"/>
    </row>
    <row r="293" spans="1:11" hidden="1">
      <c r="A293" s="33"/>
      <c r="B293" s="33"/>
      <c r="D293" s="33"/>
      <c r="E293" s="33"/>
      <c r="F293" s="33"/>
      <c r="G293" s="33"/>
      <c r="H293" s="33"/>
      <c r="I293" s="33"/>
      <c r="J293" s="33"/>
      <c r="K293" s="33"/>
    </row>
    <row r="294" spans="1:11" hidden="1">
      <c r="A294" s="33"/>
      <c r="B294" s="33"/>
      <c r="D294" s="33"/>
      <c r="E294" s="33"/>
      <c r="F294" s="33"/>
      <c r="G294" s="33"/>
      <c r="H294" s="33"/>
      <c r="I294" s="33"/>
      <c r="J294" s="33"/>
      <c r="K294" s="33"/>
    </row>
    <row r="295" spans="1:11" hidden="1">
      <c r="A295" s="33"/>
      <c r="B295" s="33"/>
      <c r="D295" s="33"/>
      <c r="E295" s="33"/>
      <c r="F295" s="33"/>
      <c r="G295" s="33"/>
      <c r="H295" s="33"/>
      <c r="I295" s="33"/>
      <c r="J295" s="33"/>
      <c r="K295" s="33"/>
    </row>
    <row r="296" spans="1:11" hidden="1">
      <c r="A296" s="33"/>
      <c r="B296" s="33"/>
      <c r="D296" s="33"/>
      <c r="E296" s="33"/>
      <c r="F296" s="33"/>
      <c r="G296" s="33"/>
      <c r="H296" s="33"/>
      <c r="I296" s="33"/>
      <c r="J296" s="33"/>
      <c r="K296" s="33"/>
    </row>
    <row r="297" spans="1:11" hidden="1">
      <c r="A297" s="33"/>
      <c r="B297" s="33"/>
      <c r="D297" s="33"/>
      <c r="E297" s="33"/>
      <c r="F297" s="33"/>
      <c r="G297" s="33"/>
      <c r="H297" s="33"/>
      <c r="I297" s="33"/>
      <c r="J297" s="33"/>
      <c r="K297" s="33"/>
    </row>
    <row r="298" spans="1:11" hidden="1">
      <c r="A298" s="33"/>
      <c r="B298" s="33"/>
      <c r="D298" s="33"/>
      <c r="E298" s="33"/>
      <c r="F298" s="33"/>
      <c r="G298" s="33"/>
      <c r="H298" s="33"/>
      <c r="I298" s="33"/>
      <c r="J298" s="33"/>
      <c r="K298" s="33"/>
    </row>
    <row r="299" spans="1:11" hidden="1">
      <c r="A299" s="33"/>
      <c r="B299" s="33"/>
      <c r="D299" s="33"/>
      <c r="E299" s="33"/>
      <c r="F299" s="33"/>
      <c r="G299" s="33"/>
      <c r="H299" s="33"/>
      <c r="I299" s="33"/>
      <c r="J299" s="33"/>
      <c r="K299" s="33"/>
    </row>
    <row r="300" spans="1:11" hidden="1">
      <c r="A300" s="33"/>
      <c r="B300" s="33"/>
      <c r="D300" s="33"/>
      <c r="E300" s="33"/>
      <c r="F300" s="33"/>
      <c r="G300" s="33"/>
      <c r="H300" s="33"/>
      <c r="I300" s="33"/>
      <c r="J300" s="33"/>
      <c r="K300" s="33"/>
    </row>
    <row r="301" spans="1:11" hidden="1">
      <c r="A301" s="33"/>
      <c r="B301" s="33"/>
      <c r="D301" s="33"/>
      <c r="E301" s="33"/>
      <c r="F301" s="33"/>
      <c r="G301" s="33"/>
      <c r="H301" s="33"/>
      <c r="I301" s="33"/>
      <c r="J301" s="33"/>
      <c r="K301" s="33"/>
    </row>
    <row r="302" spans="1:11" hidden="1">
      <c r="A302" s="33"/>
      <c r="B302" s="33"/>
      <c r="D302" s="33"/>
      <c r="E302" s="33"/>
      <c r="F302" s="33"/>
      <c r="G302" s="33"/>
      <c r="H302" s="33"/>
      <c r="I302" s="33"/>
      <c r="J302" s="33"/>
      <c r="K302" s="33"/>
    </row>
    <row r="303" spans="1:11" hidden="1">
      <c r="A303" s="33"/>
      <c r="B303" s="33"/>
      <c r="D303" s="33"/>
      <c r="E303" s="33"/>
      <c r="F303" s="33"/>
      <c r="G303" s="33"/>
      <c r="H303" s="33"/>
      <c r="I303" s="33"/>
      <c r="J303" s="33"/>
      <c r="K303" s="33"/>
    </row>
    <row r="304" spans="1:11" hidden="1">
      <c r="A304" s="33"/>
      <c r="B304" s="33"/>
      <c r="D304" s="33"/>
      <c r="E304" s="33"/>
      <c r="F304" s="33"/>
      <c r="G304" s="33"/>
      <c r="H304" s="33"/>
      <c r="I304" s="33"/>
      <c r="J304" s="33"/>
      <c r="K304" s="33"/>
    </row>
    <row r="305" spans="1:11" hidden="1">
      <c r="A305" s="33"/>
      <c r="B305" s="33"/>
      <c r="D305" s="33"/>
      <c r="E305" s="33"/>
      <c r="F305" s="33"/>
      <c r="G305" s="33"/>
      <c r="H305" s="33"/>
      <c r="I305" s="33"/>
      <c r="J305" s="33"/>
      <c r="K305" s="33"/>
    </row>
    <row r="306" spans="1:11" hidden="1">
      <c r="A306" s="33"/>
      <c r="B306" s="33"/>
      <c r="D306" s="33"/>
      <c r="E306" s="33"/>
      <c r="F306" s="33"/>
      <c r="G306" s="33"/>
      <c r="H306" s="33"/>
      <c r="I306" s="33"/>
      <c r="J306" s="33"/>
      <c r="K306" s="33"/>
    </row>
    <row r="307" spans="1:11" hidden="1">
      <c r="A307" s="33"/>
      <c r="B307" s="33"/>
      <c r="D307" s="33"/>
      <c r="E307" s="33"/>
      <c r="F307" s="33"/>
      <c r="G307" s="33"/>
      <c r="H307" s="33"/>
      <c r="I307" s="33"/>
      <c r="J307" s="33"/>
      <c r="K307" s="33"/>
    </row>
    <row r="308" spans="1:11" hidden="1">
      <c r="A308" s="33"/>
      <c r="B308" s="33"/>
      <c r="D308" s="33"/>
      <c r="E308" s="33"/>
      <c r="F308" s="33"/>
      <c r="G308" s="33"/>
      <c r="H308" s="33"/>
      <c r="I308" s="33"/>
      <c r="J308" s="33"/>
      <c r="K308" s="33"/>
    </row>
    <row r="309" spans="1:11" hidden="1">
      <c r="A309" s="33"/>
      <c r="B309" s="33"/>
      <c r="D309" s="33"/>
      <c r="E309" s="33"/>
      <c r="F309" s="33"/>
      <c r="G309" s="33"/>
      <c r="H309" s="33"/>
      <c r="I309" s="33"/>
      <c r="J309" s="33"/>
      <c r="K309" s="33"/>
    </row>
    <row r="310" spans="1:11" hidden="1">
      <c r="A310" s="33"/>
      <c r="B310" s="33"/>
      <c r="D310" s="33"/>
      <c r="E310" s="33"/>
      <c r="F310" s="33"/>
      <c r="G310" s="33"/>
      <c r="H310" s="33"/>
      <c r="I310" s="33"/>
      <c r="J310" s="33"/>
      <c r="K310" s="33"/>
    </row>
    <row r="311" spans="1:11" hidden="1">
      <c r="A311" s="33"/>
      <c r="B311" s="33"/>
      <c r="D311" s="33"/>
      <c r="E311" s="33"/>
      <c r="F311" s="33"/>
      <c r="G311" s="33"/>
      <c r="H311" s="33"/>
      <c r="I311" s="33"/>
      <c r="J311" s="33"/>
      <c r="K311" s="33"/>
    </row>
    <row r="312" spans="1:11" hidden="1">
      <c r="A312" s="33"/>
      <c r="B312" s="33"/>
      <c r="D312" s="33"/>
      <c r="E312" s="33"/>
      <c r="F312" s="33"/>
      <c r="G312" s="33"/>
      <c r="H312" s="33"/>
      <c r="I312" s="33"/>
      <c r="J312" s="33"/>
      <c r="K312" s="33"/>
    </row>
    <row r="313" spans="1:11" hidden="1">
      <c r="A313" s="33"/>
      <c r="B313" s="33"/>
      <c r="D313" s="33"/>
      <c r="E313" s="33"/>
      <c r="F313" s="33"/>
      <c r="G313" s="33"/>
      <c r="H313" s="33"/>
      <c r="I313" s="33"/>
      <c r="J313" s="33"/>
      <c r="K313" s="33"/>
    </row>
    <row r="314" spans="1:11" hidden="1">
      <c r="A314" s="33"/>
      <c r="B314" s="33"/>
      <c r="D314" s="33"/>
      <c r="E314" s="33"/>
      <c r="F314" s="33"/>
      <c r="G314" s="33"/>
      <c r="H314" s="33"/>
      <c r="I314" s="33"/>
      <c r="J314" s="33"/>
      <c r="K314" s="33"/>
    </row>
    <row r="315" spans="1:11" hidden="1">
      <c r="A315" s="33"/>
      <c r="B315" s="33"/>
      <c r="D315" s="33"/>
      <c r="E315" s="33"/>
      <c r="F315" s="33"/>
      <c r="G315" s="33"/>
      <c r="H315" s="33"/>
      <c r="I315" s="33"/>
      <c r="J315" s="33"/>
      <c r="K315" s="33"/>
    </row>
    <row r="316" spans="1:11" hidden="1">
      <c r="A316" s="33"/>
      <c r="B316" s="33"/>
      <c r="D316" s="33"/>
      <c r="E316" s="33"/>
      <c r="F316" s="33"/>
      <c r="G316" s="33"/>
      <c r="H316" s="33"/>
      <c r="I316" s="33"/>
      <c r="J316" s="33"/>
      <c r="K316" s="33"/>
    </row>
    <row r="317" spans="1:11" hidden="1">
      <c r="A317" s="33"/>
      <c r="B317" s="33"/>
      <c r="D317" s="33"/>
      <c r="E317" s="33"/>
      <c r="F317" s="33"/>
      <c r="G317" s="33"/>
      <c r="H317" s="33"/>
      <c r="I317" s="33"/>
      <c r="J317" s="33"/>
      <c r="K317" s="33"/>
    </row>
    <row r="318" spans="1:11" hidden="1">
      <c r="A318" s="33"/>
      <c r="B318" s="33"/>
      <c r="D318" s="33"/>
      <c r="E318" s="33"/>
      <c r="F318" s="33"/>
      <c r="G318" s="33"/>
      <c r="H318" s="33"/>
      <c r="I318" s="33"/>
      <c r="J318" s="33"/>
      <c r="K318" s="33"/>
    </row>
    <row r="319" spans="1:11" hidden="1">
      <c r="A319" s="33"/>
      <c r="B319" s="33"/>
      <c r="D319" s="33"/>
      <c r="E319" s="33"/>
      <c r="F319" s="33"/>
      <c r="G319" s="33"/>
      <c r="H319" s="33"/>
      <c r="I319" s="33"/>
      <c r="J319" s="33"/>
      <c r="K319" s="33"/>
    </row>
    <row r="320" spans="1:11" hidden="1">
      <c r="A320" s="33"/>
      <c r="B320" s="33"/>
      <c r="D320" s="33"/>
      <c r="E320" s="33"/>
      <c r="F320" s="33"/>
      <c r="G320" s="33"/>
      <c r="H320" s="33"/>
      <c r="I320" s="33"/>
      <c r="J320" s="33"/>
      <c r="K320" s="33"/>
    </row>
    <row r="321" spans="1:11" hidden="1">
      <c r="A321" s="33"/>
      <c r="B321" s="33"/>
      <c r="D321" s="33"/>
      <c r="E321" s="33"/>
      <c r="F321" s="33"/>
      <c r="G321" s="33"/>
      <c r="H321" s="33"/>
      <c r="I321" s="33"/>
      <c r="J321" s="33"/>
      <c r="K321" s="33"/>
    </row>
    <row r="322" spans="1:11" hidden="1">
      <c r="A322" s="33"/>
      <c r="B322" s="33"/>
      <c r="D322" s="33"/>
      <c r="E322" s="33"/>
      <c r="F322" s="33"/>
      <c r="G322" s="33"/>
      <c r="H322" s="33"/>
      <c r="I322" s="33"/>
      <c r="J322" s="33"/>
      <c r="K322" s="33"/>
    </row>
    <row r="323" spans="1:11" hidden="1">
      <c r="A323" s="33"/>
      <c r="B323" s="33"/>
      <c r="D323" s="33"/>
      <c r="E323" s="33"/>
      <c r="F323" s="33"/>
      <c r="G323" s="33"/>
      <c r="H323" s="33"/>
      <c r="I323" s="33"/>
      <c r="J323" s="33"/>
      <c r="K323" s="33"/>
    </row>
    <row r="324" spans="1:11" hidden="1">
      <c r="A324" s="33"/>
      <c r="B324" s="33"/>
      <c r="D324" s="33"/>
      <c r="E324" s="33"/>
      <c r="F324" s="33"/>
      <c r="G324" s="33"/>
      <c r="H324" s="33"/>
      <c r="I324" s="33"/>
      <c r="J324" s="33"/>
      <c r="K324" s="33"/>
    </row>
    <row r="325" spans="1:11" hidden="1">
      <c r="A325" s="33"/>
      <c r="B325" s="33"/>
      <c r="D325" s="33"/>
      <c r="E325" s="33"/>
      <c r="F325" s="33"/>
      <c r="G325" s="33"/>
      <c r="H325" s="33"/>
      <c r="I325" s="33"/>
      <c r="J325" s="33"/>
      <c r="K325" s="33"/>
    </row>
    <row r="326" spans="1:11" hidden="1">
      <c r="A326" s="33"/>
      <c r="B326" s="33"/>
      <c r="D326" s="33"/>
      <c r="E326" s="33"/>
      <c r="F326" s="33"/>
      <c r="G326" s="33"/>
      <c r="H326" s="33"/>
      <c r="I326" s="33"/>
      <c r="J326" s="33"/>
      <c r="K326" s="33"/>
    </row>
    <row r="327" spans="1:11" hidden="1">
      <c r="A327" s="33"/>
      <c r="B327" s="33"/>
      <c r="D327" s="33"/>
      <c r="E327" s="33"/>
      <c r="F327" s="33"/>
      <c r="G327" s="33"/>
      <c r="H327" s="33"/>
      <c r="I327" s="33"/>
      <c r="J327" s="33"/>
      <c r="K327" s="33"/>
    </row>
    <row r="328" spans="1:11" hidden="1">
      <c r="A328" s="33"/>
      <c r="B328" s="33"/>
      <c r="D328" s="33"/>
      <c r="E328" s="33"/>
      <c r="F328" s="33"/>
      <c r="G328" s="33"/>
      <c r="H328" s="33"/>
      <c r="I328" s="33"/>
      <c r="J328" s="33"/>
      <c r="K328" s="33"/>
    </row>
    <row r="329" spans="1:11" hidden="1">
      <c r="A329" s="33"/>
      <c r="B329" s="33"/>
      <c r="D329" s="33"/>
      <c r="E329" s="33"/>
      <c r="F329" s="33"/>
      <c r="G329" s="33"/>
      <c r="H329" s="33"/>
      <c r="I329" s="33"/>
      <c r="J329" s="33"/>
      <c r="K329" s="33"/>
    </row>
    <row r="330" spans="1:11" hidden="1">
      <c r="A330" s="33"/>
      <c r="B330" s="33"/>
      <c r="D330" s="33"/>
      <c r="E330" s="33"/>
      <c r="F330" s="33"/>
      <c r="G330" s="33"/>
      <c r="H330" s="33"/>
      <c r="I330" s="33"/>
      <c r="J330" s="33"/>
      <c r="K330" s="33"/>
    </row>
    <row r="331" spans="1:11" hidden="1">
      <c r="A331" s="33"/>
      <c r="B331" s="33"/>
      <c r="D331" s="33"/>
      <c r="E331" s="33"/>
      <c r="F331" s="33"/>
      <c r="G331" s="33"/>
      <c r="H331" s="33"/>
      <c r="I331" s="33"/>
      <c r="J331" s="33"/>
      <c r="K331" s="33"/>
    </row>
    <row r="332" spans="1:11" hidden="1">
      <c r="A332" s="33"/>
      <c r="B332" s="33"/>
      <c r="D332" s="33"/>
      <c r="E332" s="33"/>
      <c r="F332" s="33"/>
      <c r="G332" s="33"/>
      <c r="H332" s="33"/>
      <c r="I332" s="33"/>
      <c r="J332" s="33"/>
      <c r="K332" s="33"/>
    </row>
    <row r="333" spans="1:11" hidden="1">
      <c r="A333" s="33"/>
      <c r="B333" s="33"/>
      <c r="D333" s="33"/>
      <c r="E333" s="33"/>
      <c r="F333" s="33"/>
      <c r="G333" s="33"/>
      <c r="H333" s="33"/>
      <c r="I333" s="33"/>
      <c r="J333" s="33"/>
      <c r="K333" s="33"/>
    </row>
    <row r="334" spans="1:11" hidden="1">
      <c r="A334" s="33"/>
      <c r="B334" s="33"/>
      <c r="D334" s="33"/>
      <c r="E334" s="33"/>
      <c r="F334" s="33"/>
      <c r="G334" s="33"/>
      <c r="H334" s="33"/>
      <c r="I334" s="33"/>
      <c r="J334" s="33"/>
      <c r="K334" s="33"/>
    </row>
    <row r="335" spans="1:11" hidden="1">
      <c r="A335" s="33"/>
      <c r="B335" s="33"/>
      <c r="D335" s="33"/>
      <c r="E335" s="33"/>
      <c r="F335" s="33"/>
      <c r="G335" s="33"/>
      <c r="H335" s="33"/>
      <c r="I335" s="33"/>
      <c r="J335" s="33"/>
      <c r="K335" s="33"/>
    </row>
    <row r="336" spans="1:11" hidden="1">
      <c r="A336" s="33"/>
      <c r="B336" s="33"/>
      <c r="D336" s="33"/>
      <c r="E336" s="33"/>
      <c r="F336" s="33"/>
      <c r="G336" s="33"/>
      <c r="H336" s="33"/>
      <c r="I336" s="33"/>
      <c r="J336" s="33"/>
      <c r="K336" s="33"/>
    </row>
    <row r="337" spans="1:11" hidden="1">
      <c r="A337" s="33"/>
      <c r="B337" s="33"/>
      <c r="D337" s="33"/>
      <c r="E337" s="33"/>
      <c r="F337" s="33"/>
      <c r="G337" s="33"/>
      <c r="H337" s="33"/>
      <c r="I337" s="33"/>
      <c r="J337" s="33"/>
      <c r="K337" s="33"/>
    </row>
    <row r="338" spans="1:11" hidden="1">
      <c r="A338" s="33"/>
      <c r="B338" s="33"/>
      <c r="D338" s="33"/>
      <c r="E338" s="33"/>
      <c r="F338" s="33"/>
      <c r="G338" s="33"/>
      <c r="H338" s="33"/>
      <c r="I338" s="33"/>
      <c r="J338" s="33"/>
      <c r="K338" s="33"/>
    </row>
    <row r="339" spans="1:11" hidden="1">
      <c r="A339" s="33"/>
      <c r="B339" s="33"/>
      <c r="D339" s="33"/>
      <c r="E339" s="33"/>
      <c r="F339" s="33"/>
      <c r="G339" s="33"/>
      <c r="H339" s="33"/>
      <c r="I339" s="33"/>
      <c r="J339" s="33"/>
      <c r="K339" s="33"/>
    </row>
    <row r="340" spans="1:11" hidden="1">
      <c r="A340" s="33"/>
      <c r="B340" s="33"/>
      <c r="D340" s="33"/>
      <c r="E340" s="33"/>
      <c r="F340" s="33"/>
      <c r="G340" s="33"/>
      <c r="H340" s="33"/>
      <c r="I340" s="33"/>
      <c r="J340" s="33"/>
      <c r="K340" s="33"/>
    </row>
    <row r="341" spans="1:11" hidden="1">
      <c r="A341" s="33"/>
      <c r="B341" s="33"/>
      <c r="D341" s="33"/>
      <c r="E341" s="33"/>
      <c r="F341" s="33"/>
      <c r="G341" s="33"/>
      <c r="H341" s="33"/>
      <c r="I341" s="33"/>
      <c r="J341" s="33"/>
      <c r="K341" s="33"/>
    </row>
    <row r="342" spans="1:11" hidden="1">
      <c r="A342" s="33"/>
      <c r="B342" s="33"/>
      <c r="D342" s="33"/>
      <c r="E342" s="33"/>
      <c r="F342" s="33"/>
      <c r="G342" s="33"/>
      <c r="H342" s="33"/>
      <c r="I342" s="33"/>
      <c r="J342" s="33"/>
      <c r="K342" s="33"/>
    </row>
    <row r="343" spans="1:11" hidden="1">
      <c r="A343" s="33"/>
      <c r="B343" s="33"/>
      <c r="D343" s="33"/>
      <c r="E343" s="33"/>
      <c r="F343" s="33"/>
      <c r="G343" s="33"/>
      <c r="H343" s="33"/>
      <c r="I343" s="33"/>
      <c r="J343" s="33"/>
      <c r="K343" s="33"/>
    </row>
    <row r="344" spans="1:11" hidden="1">
      <c r="A344" s="33"/>
      <c r="B344" s="33"/>
      <c r="D344" s="33"/>
      <c r="E344" s="33"/>
      <c r="F344" s="33"/>
      <c r="G344" s="33"/>
      <c r="H344" s="33"/>
      <c r="I344" s="33"/>
      <c r="J344" s="33"/>
      <c r="K344" s="33"/>
    </row>
    <row r="345" spans="1:11" hidden="1">
      <c r="A345" s="33"/>
      <c r="B345" s="33"/>
      <c r="D345" s="33"/>
      <c r="E345" s="33"/>
      <c r="F345" s="33"/>
      <c r="G345" s="33"/>
      <c r="H345" s="33"/>
      <c r="I345" s="33"/>
      <c r="J345" s="33"/>
      <c r="K345" s="33"/>
    </row>
    <row r="346" spans="1:11" hidden="1">
      <c r="A346" s="33"/>
      <c r="B346" s="33"/>
      <c r="D346" s="33"/>
      <c r="E346" s="33"/>
      <c r="F346" s="33"/>
      <c r="G346" s="33"/>
      <c r="H346" s="33"/>
      <c r="I346" s="33"/>
      <c r="J346" s="33"/>
      <c r="K346" s="33"/>
    </row>
    <row r="347" spans="1:11" hidden="1">
      <c r="A347" s="33"/>
      <c r="B347" s="33"/>
      <c r="D347" s="33"/>
      <c r="E347" s="33"/>
      <c r="F347" s="33"/>
      <c r="G347" s="33"/>
      <c r="H347" s="33"/>
      <c r="I347" s="33"/>
      <c r="J347" s="33"/>
      <c r="K347" s="33"/>
    </row>
    <row r="348" spans="1:11" hidden="1">
      <c r="A348" s="33"/>
      <c r="B348" s="33"/>
      <c r="D348" s="33"/>
      <c r="E348" s="33"/>
      <c r="F348" s="33"/>
      <c r="G348" s="33"/>
      <c r="H348" s="33"/>
      <c r="I348" s="33"/>
      <c r="J348" s="33"/>
      <c r="K348" s="33"/>
    </row>
    <row r="349" spans="1:11" hidden="1">
      <c r="A349" s="33"/>
      <c r="B349" s="33"/>
      <c r="D349" s="33"/>
      <c r="E349" s="33"/>
      <c r="F349" s="33"/>
      <c r="G349" s="33"/>
      <c r="H349" s="33"/>
      <c r="I349" s="33"/>
      <c r="J349" s="33"/>
      <c r="K349" s="33"/>
    </row>
    <row r="350" spans="1:11" hidden="1">
      <c r="A350" s="33"/>
      <c r="B350" s="33"/>
      <c r="D350" s="33"/>
      <c r="E350" s="33"/>
      <c r="F350" s="33"/>
      <c r="G350" s="33"/>
      <c r="H350" s="33"/>
      <c r="I350" s="33"/>
      <c r="J350" s="33"/>
      <c r="K350" s="33"/>
    </row>
    <row r="351" spans="1:11" hidden="1">
      <c r="A351" s="33"/>
      <c r="B351" s="33"/>
      <c r="D351" s="33"/>
      <c r="E351" s="33"/>
      <c r="F351" s="33"/>
      <c r="G351" s="33"/>
      <c r="H351" s="33"/>
      <c r="I351" s="33"/>
      <c r="J351" s="33"/>
      <c r="K351" s="33"/>
    </row>
    <row r="352" spans="1:11" hidden="1">
      <c r="A352" s="33"/>
      <c r="B352" s="33"/>
      <c r="D352" s="33"/>
      <c r="E352" s="33"/>
      <c r="F352" s="33"/>
      <c r="G352" s="33"/>
      <c r="H352" s="33"/>
      <c r="I352" s="33"/>
      <c r="J352" s="33"/>
      <c r="K352" s="33"/>
    </row>
    <row r="353" spans="1:11" hidden="1">
      <c r="A353" s="33"/>
      <c r="B353" s="33"/>
      <c r="D353" s="33"/>
      <c r="E353" s="33"/>
      <c r="F353" s="33"/>
      <c r="G353" s="33"/>
      <c r="H353" s="33"/>
      <c r="I353" s="33"/>
      <c r="J353" s="33"/>
      <c r="K353" s="33"/>
    </row>
    <row r="354" spans="1:11" hidden="1">
      <c r="A354" s="33"/>
      <c r="B354" s="33"/>
      <c r="D354" s="33"/>
      <c r="E354" s="33"/>
      <c r="F354" s="33"/>
      <c r="G354" s="33"/>
      <c r="H354" s="33"/>
      <c r="I354" s="33"/>
      <c r="J354" s="33"/>
      <c r="K354" s="33"/>
    </row>
    <row r="355" spans="1:11" hidden="1">
      <c r="A355" s="33"/>
      <c r="B355" s="33"/>
      <c r="D355" s="33"/>
      <c r="E355" s="33"/>
      <c r="F355" s="33"/>
      <c r="G355" s="33"/>
      <c r="H355" s="33"/>
      <c r="I355" s="33"/>
      <c r="J355" s="33"/>
      <c r="K355" s="33"/>
    </row>
    <row r="356" spans="1:11" hidden="1">
      <c r="A356" s="33"/>
      <c r="B356" s="33"/>
      <c r="D356" s="33"/>
      <c r="E356" s="33"/>
      <c r="F356" s="33"/>
      <c r="G356" s="33"/>
      <c r="H356" s="33"/>
      <c r="I356" s="33"/>
      <c r="J356" s="33"/>
      <c r="K356" s="33"/>
    </row>
    <row r="357" spans="1:11" hidden="1">
      <c r="A357" s="33"/>
      <c r="B357" s="33"/>
      <c r="D357" s="33"/>
      <c r="E357" s="33"/>
      <c r="F357" s="33"/>
      <c r="G357" s="33"/>
      <c r="H357" s="33"/>
      <c r="I357" s="33"/>
      <c r="J357" s="33"/>
      <c r="K357" s="33"/>
    </row>
    <row r="358" spans="1:11" hidden="1">
      <c r="A358" s="33"/>
      <c r="B358" s="33"/>
      <c r="D358" s="33"/>
      <c r="E358" s="33"/>
      <c r="F358" s="33"/>
      <c r="G358" s="33"/>
      <c r="H358" s="33"/>
      <c r="I358" s="33"/>
      <c r="J358" s="33"/>
      <c r="K358" s="33"/>
    </row>
    <row r="359" spans="1:11" hidden="1">
      <c r="A359" s="33"/>
      <c r="B359" s="33"/>
      <c r="D359" s="33"/>
      <c r="E359" s="33"/>
      <c r="F359" s="33"/>
      <c r="G359" s="33"/>
      <c r="H359" s="33"/>
      <c r="I359" s="33"/>
      <c r="J359" s="33"/>
      <c r="K359" s="33"/>
    </row>
    <row r="360" spans="1:11" hidden="1">
      <c r="A360" s="33"/>
      <c r="B360" s="33"/>
      <c r="D360" s="33"/>
      <c r="E360" s="33"/>
      <c r="F360" s="33"/>
      <c r="G360" s="33"/>
      <c r="H360" s="33"/>
      <c r="I360" s="33"/>
      <c r="J360" s="33"/>
      <c r="K360" s="33"/>
    </row>
    <row r="361" spans="1:11" hidden="1">
      <c r="A361" s="33"/>
      <c r="B361" s="33"/>
      <c r="D361" s="33"/>
      <c r="E361" s="33"/>
      <c r="F361" s="33"/>
      <c r="G361" s="33"/>
      <c r="H361" s="33"/>
      <c r="I361" s="33"/>
      <c r="J361" s="33"/>
      <c r="K361" s="33"/>
    </row>
    <row r="362" spans="1:11" hidden="1">
      <c r="A362" s="33"/>
      <c r="B362" s="33"/>
      <c r="D362" s="33"/>
      <c r="E362" s="33"/>
      <c r="F362" s="33"/>
      <c r="G362" s="33"/>
      <c r="H362" s="33"/>
      <c r="I362" s="33"/>
      <c r="J362" s="33"/>
      <c r="K362" s="33"/>
    </row>
    <row r="363" spans="1:11" hidden="1">
      <c r="A363" s="33"/>
      <c r="B363" s="33"/>
      <c r="D363" s="33"/>
      <c r="E363" s="33"/>
      <c r="F363" s="33"/>
      <c r="G363" s="33"/>
      <c r="H363" s="33"/>
      <c r="I363" s="33"/>
      <c r="J363" s="33"/>
      <c r="K363" s="33"/>
    </row>
    <row r="364" spans="1:11" hidden="1">
      <c r="A364" s="33"/>
      <c r="B364" s="33"/>
      <c r="D364" s="33"/>
      <c r="E364" s="33"/>
      <c r="F364" s="33"/>
      <c r="G364" s="33"/>
      <c r="H364" s="33"/>
      <c r="I364" s="33"/>
      <c r="J364" s="33"/>
      <c r="K364" s="33"/>
    </row>
    <row r="365" spans="1:11" hidden="1">
      <c r="A365" s="33"/>
      <c r="B365" s="33"/>
      <c r="D365" s="33"/>
      <c r="E365" s="33"/>
      <c r="F365" s="33"/>
      <c r="G365" s="33"/>
      <c r="H365" s="33"/>
      <c r="I365" s="33"/>
      <c r="J365" s="33"/>
      <c r="K365" s="33"/>
    </row>
    <row r="366" spans="1:11" hidden="1">
      <c r="A366" s="33"/>
      <c r="B366" s="33"/>
      <c r="D366" s="33"/>
      <c r="E366" s="33"/>
      <c r="F366" s="33"/>
      <c r="G366" s="33"/>
      <c r="H366" s="33"/>
      <c r="I366" s="33"/>
      <c r="J366" s="33"/>
      <c r="K366" s="33"/>
    </row>
    <row r="367" spans="1:11" hidden="1">
      <c r="A367" s="33"/>
      <c r="B367" s="33"/>
      <c r="D367" s="33"/>
      <c r="E367" s="33"/>
      <c r="F367" s="33"/>
      <c r="G367" s="33"/>
      <c r="H367" s="33"/>
      <c r="I367" s="33"/>
      <c r="J367" s="33"/>
      <c r="K367" s="33"/>
    </row>
    <row r="368" spans="1:11" hidden="1">
      <c r="A368" s="33"/>
      <c r="B368" s="33"/>
      <c r="D368" s="33"/>
      <c r="E368" s="33"/>
      <c r="F368" s="33"/>
      <c r="G368" s="33"/>
      <c r="H368" s="33"/>
      <c r="I368" s="33"/>
      <c r="J368" s="33"/>
      <c r="K368" s="33"/>
    </row>
    <row r="369" spans="1:11" hidden="1">
      <c r="A369" s="33"/>
      <c r="B369" s="33"/>
      <c r="D369" s="33"/>
      <c r="E369" s="33"/>
      <c r="F369" s="33"/>
      <c r="G369" s="33"/>
      <c r="H369" s="33"/>
      <c r="I369" s="33"/>
      <c r="J369" s="33"/>
      <c r="K369" s="33"/>
    </row>
    <row r="370" spans="1:11" hidden="1">
      <c r="A370" s="33"/>
      <c r="B370" s="33"/>
      <c r="D370" s="33"/>
      <c r="E370" s="33"/>
      <c r="F370" s="33"/>
      <c r="G370" s="33"/>
      <c r="H370" s="33"/>
      <c r="I370" s="33"/>
      <c r="J370" s="33"/>
      <c r="K370" s="33"/>
    </row>
    <row r="371" spans="1:11" hidden="1">
      <c r="A371" s="33"/>
      <c r="B371" s="33"/>
      <c r="D371" s="33"/>
      <c r="E371" s="33"/>
      <c r="F371" s="33"/>
      <c r="G371" s="33"/>
      <c r="H371" s="33"/>
      <c r="I371" s="33"/>
      <c r="J371" s="33"/>
      <c r="K371" s="33"/>
    </row>
    <row r="372" spans="1:11" hidden="1">
      <c r="A372" s="33"/>
      <c r="B372" s="33"/>
      <c r="D372" s="33"/>
      <c r="E372" s="33"/>
      <c r="F372" s="33"/>
      <c r="G372" s="33"/>
      <c r="H372" s="33"/>
      <c r="I372" s="33"/>
      <c r="J372" s="33"/>
      <c r="K372" s="33"/>
    </row>
    <row r="373" spans="1:11" hidden="1">
      <c r="A373" s="33"/>
      <c r="B373" s="33"/>
      <c r="D373" s="33"/>
      <c r="E373" s="33"/>
      <c r="F373" s="33"/>
      <c r="G373" s="33"/>
      <c r="H373" s="33"/>
      <c r="I373" s="33"/>
      <c r="J373" s="33"/>
      <c r="K373" s="33"/>
    </row>
    <row r="374" spans="1:11" hidden="1">
      <c r="A374" s="33"/>
      <c r="B374" s="33"/>
      <c r="D374" s="33"/>
      <c r="E374" s="33"/>
      <c r="F374" s="33"/>
      <c r="G374" s="33"/>
      <c r="H374" s="33"/>
      <c r="I374" s="33"/>
      <c r="J374" s="33"/>
      <c r="K374" s="33"/>
    </row>
    <row r="375" spans="1:11" hidden="1">
      <c r="A375" s="33"/>
      <c r="B375" s="33"/>
      <c r="D375" s="33"/>
      <c r="E375" s="33"/>
      <c r="F375" s="33"/>
      <c r="G375" s="33"/>
      <c r="H375" s="33"/>
      <c r="I375" s="33"/>
      <c r="J375" s="33"/>
      <c r="K375" s="33"/>
    </row>
    <row r="376" spans="1:11" hidden="1">
      <c r="A376" s="33"/>
      <c r="B376" s="33"/>
      <c r="D376" s="33"/>
      <c r="E376" s="33"/>
      <c r="F376" s="33"/>
      <c r="G376" s="33"/>
      <c r="H376" s="33"/>
      <c r="I376" s="33"/>
      <c r="J376" s="33"/>
      <c r="K376" s="33"/>
    </row>
    <row r="377" spans="1:11" hidden="1">
      <c r="A377" s="33"/>
      <c r="B377" s="33"/>
      <c r="D377" s="33"/>
      <c r="E377" s="33"/>
      <c r="F377" s="33"/>
      <c r="G377" s="33"/>
      <c r="H377" s="33"/>
      <c r="I377" s="33"/>
      <c r="J377" s="33"/>
      <c r="K377" s="33"/>
    </row>
    <row r="378" spans="1:11" hidden="1">
      <c r="A378" s="33"/>
      <c r="B378" s="33"/>
      <c r="D378" s="33"/>
      <c r="E378" s="33"/>
      <c r="F378" s="33"/>
      <c r="G378" s="33"/>
      <c r="H378" s="33"/>
      <c r="I378" s="33"/>
      <c r="J378" s="33"/>
      <c r="K378" s="33"/>
    </row>
    <row r="379" spans="1:11" hidden="1">
      <c r="A379" s="33"/>
      <c r="B379" s="33"/>
      <c r="D379" s="33"/>
      <c r="E379" s="33"/>
      <c r="F379" s="33"/>
      <c r="G379" s="33"/>
      <c r="H379" s="33"/>
      <c r="I379" s="33"/>
      <c r="J379" s="33"/>
      <c r="K379" s="33"/>
    </row>
    <row r="380" spans="1:11" hidden="1">
      <c r="A380" s="33"/>
      <c r="B380" s="33"/>
      <c r="D380" s="33"/>
      <c r="E380" s="33"/>
      <c r="F380" s="33"/>
      <c r="G380" s="33"/>
      <c r="H380" s="33"/>
      <c r="I380" s="33"/>
      <c r="J380" s="33"/>
      <c r="K380" s="33"/>
    </row>
    <row r="381" spans="1:11" hidden="1">
      <c r="A381" s="33"/>
      <c r="B381" s="33"/>
      <c r="D381" s="33"/>
      <c r="E381" s="33"/>
      <c r="F381" s="33"/>
      <c r="G381" s="33"/>
      <c r="H381" s="33"/>
      <c r="I381" s="33"/>
      <c r="J381" s="33"/>
      <c r="K381" s="33"/>
    </row>
    <row r="382" spans="1:11" hidden="1">
      <c r="A382" s="33"/>
      <c r="B382" s="33"/>
      <c r="D382" s="33"/>
      <c r="E382" s="33"/>
      <c r="F382" s="33"/>
      <c r="G382" s="33"/>
      <c r="H382" s="33"/>
      <c r="I382" s="33"/>
      <c r="J382" s="33"/>
      <c r="K382" s="33"/>
    </row>
    <row r="383" spans="1:11" hidden="1">
      <c r="A383" s="33"/>
      <c r="B383" s="33"/>
      <c r="D383" s="33"/>
      <c r="E383" s="33"/>
      <c r="F383" s="33"/>
      <c r="G383" s="33"/>
      <c r="H383" s="33"/>
      <c r="I383" s="33"/>
      <c r="J383" s="33"/>
      <c r="K383" s="33"/>
    </row>
    <row r="384" spans="1:11" hidden="1">
      <c r="A384" s="33"/>
      <c r="B384" s="33"/>
      <c r="D384" s="33"/>
      <c r="E384" s="33"/>
      <c r="F384" s="33"/>
      <c r="G384" s="33"/>
      <c r="H384" s="33"/>
      <c r="I384" s="33"/>
      <c r="J384" s="33"/>
      <c r="K384" s="33"/>
    </row>
    <row r="385" spans="1:11" hidden="1">
      <c r="A385" s="33"/>
      <c r="B385" s="33"/>
      <c r="D385" s="33"/>
      <c r="E385" s="33"/>
      <c r="F385" s="33"/>
      <c r="G385" s="33"/>
      <c r="H385" s="33"/>
      <c r="I385" s="33"/>
      <c r="J385" s="33"/>
      <c r="K385" s="33"/>
    </row>
    <row r="386" spans="1:11" hidden="1">
      <c r="A386" s="33"/>
      <c r="B386" s="33"/>
      <c r="D386" s="33"/>
      <c r="E386" s="33"/>
      <c r="F386" s="33"/>
      <c r="G386" s="33"/>
      <c r="H386" s="33"/>
      <c r="I386" s="33"/>
      <c r="J386" s="33"/>
      <c r="K386" s="33"/>
    </row>
    <row r="387" spans="1:11" hidden="1">
      <c r="A387" s="33"/>
      <c r="B387" s="33"/>
      <c r="D387" s="33"/>
      <c r="E387" s="33"/>
      <c r="F387" s="33"/>
      <c r="G387" s="33"/>
      <c r="H387" s="33"/>
      <c r="I387" s="33"/>
      <c r="J387" s="33"/>
      <c r="K387" s="33"/>
    </row>
    <row r="388" spans="1:11" hidden="1">
      <c r="A388" s="33"/>
      <c r="B388" s="33"/>
      <c r="D388" s="33"/>
      <c r="E388" s="33"/>
      <c r="F388" s="33"/>
      <c r="G388" s="33"/>
      <c r="H388" s="33"/>
      <c r="I388" s="33"/>
      <c r="J388" s="33"/>
      <c r="K388" s="33"/>
    </row>
    <row r="389" spans="1:11" hidden="1">
      <c r="A389" s="33"/>
      <c r="B389" s="33"/>
      <c r="D389" s="33"/>
      <c r="E389" s="33"/>
      <c r="F389" s="33"/>
      <c r="G389" s="33"/>
      <c r="H389" s="33"/>
      <c r="I389" s="33"/>
      <c r="J389" s="33"/>
      <c r="K389" s="33"/>
    </row>
    <row r="390" spans="1:11" hidden="1">
      <c r="A390" s="33"/>
      <c r="B390" s="33"/>
      <c r="D390" s="33"/>
      <c r="E390" s="33"/>
      <c r="F390" s="33"/>
      <c r="G390" s="33"/>
      <c r="H390" s="33"/>
      <c r="I390" s="33"/>
      <c r="J390" s="33"/>
      <c r="K390" s="33"/>
    </row>
    <row r="391" spans="1:11" hidden="1">
      <c r="A391" s="33"/>
      <c r="B391" s="33"/>
      <c r="D391" s="33"/>
      <c r="E391" s="33"/>
      <c r="F391" s="33"/>
      <c r="G391" s="33"/>
      <c r="H391" s="33"/>
      <c r="I391" s="33"/>
      <c r="J391" s="33"/>
      <c r="K391" s="33"/>
    </row>
    <row r="392" spans="1:11" hidden="1">
      <c r="A392" s="33"/>
      <c r="B392" s="33"/>
      <c r="D392" s="33"/>
      <c r="E392" s="33"/>
      <c r="F392" s="33"/>
      <c r="G392" s="33"/>
      <c r="H392" s="33"/>
      <c r="I392" s="33"/>
      <c r="J392" s="33"/>
      <c r="K392" s="33"/>
    </row>
    <row r="393" spans="1:11" hidden="1">
      <c r="A393" s="33"/>
      <c r="B393" s="33"/>
      <c r="D393" s="33"/>
      <c r="E393" s="33"/>
      <c r="F393" s="33"/>
      <c r="G393" s="33"/>
      <c r="H393" s="33"/>
      <c r="I393" s="33"/>
      <c r="J393" s="33"/>
      <c r="K393" s="33"/>
    </row>
    <row r="394" spans="1:11" hidden="1">
      <c r="A394" s="33"/>
      <c r="B394" s="33"/>
      <c r="D394" s="33"/>
      <c r="E394" s="33"/>
      <c r="F394" s="33"/>
      <c r="G394" s="33"/>
      <c r="H394" s="33"/>
      <c r="I394" s="33"/>
      <c r="J394" s="33"/>
      <c r="K394" s="33"/>
    </row>
    <row r="395" spans="1:11" hidden="1">
      <c r="A395" s="33"/>
      <c r="B395" s="33"/>
      <c r="D395" s="33"/>
      <c r="E395" s="33"/>
      <c r="F395" s="33"/>
      <c r="G395" s="33"/>
      <c r="H395" s="33"/>
      <c r="I395" s="33"/>
      <c r="J395" s="33"/>
      <c r="K395" s="33"/>
    </row>
    <row r="396" spans="1:11" hidden="1">
      <c r="A396" s="33"/>
      <c r="B396" s="33"/>
      <c r="D396" s="33"/>
      <c r="E396" s="33"/>
      <c r="F396" s="33"/>
      <c r="G396" s="33"/>
      <c r="H396" s="33"/>
      <c r="I396" s="33"/>
      <c r="J396" s="33"/>
      <c r="K396" s="33"/>
    </row>
    <row r="397" spans="1:11" hidden="1">
      <c r="A397" s="33"/>
      <c r="B397" s="33"/>
      <c r="D397" s="33"/>
      <c r="E397" s="33"/>
      <c r="F397" s="33"/>
      <c r="G397" s="33"/>
      <c r="H397" s="33"/>
      <c r="I397" s="33"/>
      <c r="J397" s="33"/>
      <c r="K397" s="33"/>
    </row>
    <row r="398" spans="1:11" hidden="1">
      <c r="A398" s="33"/>
      <c r="B398" s="33"/>
      <c r="D398" s="33"/>
      <c r="E398" s="33"/>
      <c r="F398" s="33"/>
      <c r="G398" s="33"/>
      <c r="H398" s="33"/>
      <c r="I398" s="33"/>
      <c r="J398" s="33"/>
      <c r="K398" s="33"/>
    </row>
    <row r="399" spans="1:11" hidden="1">
      <c r="A399" s="33"/>
      <c r="B399" s="33"/>
      <c r="D399" s="33"/>
      <c r="E399" s="33"/>
      <c r="F399" s="33"/>
      <c r="G399" s="33"/>
      <c r="H399" s="33"/>
      <c r="I399" s="33"/>
      <c r="J399" s="33"/>
      <c r="K399" s="33"/>
    </row>
    <row r="400" spans="1:11" hidden="1">
      <c r="A400" s="33"/>
      <c r="B400" s="33"/>
      <c r="D400" s="33"/>
      <c r="E400" s="33"/>
      <c r="F400" s="33"/>
      <c r="G400" s="33"/>
      <c r="H400" s="33"/>
      <c r="I400" s="33"/>
      <c r="J400" s="33"/>
      <c r="K400" s="33"/>
    </row>
    <row r="401" spans="1:11" hidden="1">
      <c r="A401" s="33"/>
      <c r="B401" s="33"/>
      <c r="D401" s="33"/>
      <c r="E401" s="33"/>
      <c r="F401" s="33"/>
      <c r="G401" s="33"/>
      <c r="H401" s="33"/>
      <c r="I401" s="33"/>
      <c r="J401" s="33"/>
      <c r="K401" s="33"/>
    </row>
    <row r="402" spans="1:11" hidden="1">
      <c r="A402" s="33"/>
      <c r="B402" s="33"/>
      <c r="D402" s="33"/>
      <c r="E402" s="33"/>
      <c r="F402" s="33"/>
      <c r="G402" s="33"/>
      <c r="H402" s="33"/>
      <c r="I402" s="33"/>
      <c r="J402" s="33"/>
      <c r="K402" s="33"/>
    </row>
    <row r="403" spans="1:11" hidden="1">
      <c r="A403" s="33"/>
      <c r="B403" s="33"/>
      <c r="D403" s="33"/>
      <c r="E403" s="33"/>
      <c r="F403" s="33"/>
      <c r="G403" s="33"/>
      <c r="H403" s="33"/>
      <c r="I403" s="33"/>
      <c r="J403" s="33"/>
      <c r="K403" s="33"/>
    </row>
    <row r="404" spans="1:11" hidden="1">
      <c r="A404" s="33"/>
      <c r="B404" s="33"/>
      <c r="D404" s="33"/>
      <c r="E404" s="33"/>
      <c r="F404" s="33"/>
      <c r="G404" s="33"/>
      <c r="H404" s="33"/>
      <c r="I404" s="33"/>
      <c r="J404" s="33"/>
      <c r="K404" s="33"/>
    </row>
    <row r="405" spans="1:11" hidden="1">
      <c r="A405" s="33"/>
      <c r="B405" s="33"/>
      <c r="D405" s="33"/>
      <c r="E405" s="33"/>
      <c r="F405" s="33"/>
      <c r="G405" s="33"/>
      <c r="H405" s="33"/>
      <c r="I405" s="33"/>
      <c r="J405" s="33"/>
      <c r="K405" s="33"/>
    </row>
    <row r="406" spans="1:11" hidden="1">
      <c r="A406" s="33"/>
      <c r="B406" s="33"/>
      <c r="D406" s="33"/>
      <c r="E406" s="33"/>
      <c r="F406" s="33"/>
      <c r="G406" s="33"/>
      <c r="H406" s="33"/>
      <c r="I406" s="33"/>
      <c r="J406" s="33"/>
      <c r="K406" s="33"/>
    </row>
    <row r="407" spans="1:11" hidden="1">
      <c r="A407" s="33"/>
      <c r="B407" s="33"/>
      <c r="D407" s="33"/>
      <c r="E407" s="33"/>
      <c r="F407" s="33"/>
      <c r="G407" s="33"/>
      <c r="H407" s="33"/>
      <c r="I407" s="33"/>
      <c r="J407" s="33"/>
      <c r="K407" s="33"/>
    </row>
    <row r="408" spans="1:11" hidden="1">
      <c r="A408" s="33"/>
      <c r="B408" s="33"/>
      <c r="D408" s="33"/>
      <c r="E408" s="33"/>
      <c r="F408" s="33"/>
      <c r="G408" s="33"/>
      <c r="H408" s="33"/>
      <c r="I408" s="33"/>
      <c r="J408" s="33"/>
      <c r="K408" s="33"/>
    </row>
    <row r="409" spans="1:11" hidden="1">
      <c r="A409" s="33"/>
      <c r="B409" s="33"/>
      <c r="D409" s="33"/>
      <c r="E409" s="33"/>
      <c r="F409" s="33"/>
      <c r="G409" s="33"/>
      <c r="H409" s="33"/>
      <c r="I409" s="33"/>
      <c r="J409" s="33"/>
      <c r="K409" s="33"/>
    </row>
    <row r="410" spans="1:11" hidden="1">
      <c r="A410" s="33"/>
      <c r="B410" s="33"/>
      <c r="D410" s="33"/>
      <c r="E410" s="33"/>
      <c r="F410" s="33"/>
      <c r="G410" s="33"/>
      <c r="H410" s="33"/>
      <c r="I410" s="33"/>
      <c r="J410" s="33"/>
      <c r="K410" s="33"/>
    </row>
    <row r="411" spans="1:11" hidden="1">
      <c r="A411" s="33"/>
      <c r="B411" s="33"/>
      <c r="D411" s="33"/>
      <c r="E411" s="33"/>
      <c r="F411" s="33"/>
      <c r="G411" s="33"/>
      <c r="H411" s="33"/>
      <c r="I411" s="33"/>
      <c r="J411" s="33"/>
      <c r="K411" s="33"/>
    </row>
    <row r="412" spans="1:11" hidden="1">
      <c r="A412" s="33"/>
      <c r="B412" s="33"/>
      <c r="D412" s="33"/>
      <c r="E412" s="33"/>
      <c r="F412" s="33"/>
      <c r="G412" s="33"/>
      <c r="H412" s="33"/>
      <c r="I412" s="33"/>
      <c r="J412" s="33"/>
      <c r="K412" s="33"/>
    </row>
    <row r="413" spans="1:11" hidden="1">
      <c r="A413" s="33"/>
      <c r="B413" s="33"/>
      <c r="D413" s="33"/>
      <c r="E413" s="33"/>
      <c r="F413" s="33"/>
      <c r="G413" s="33"/>
      <c r="H413" s="33"/>
      <c r="I413" s="33"/>
      <c r="J413" s="33"/>
      <c r="K413" s="33"/>
    </row>
    <row r="414" spans="1:11" hidden="1">
      <c r="A414" s="33"/>
      <c r="B414" s="33"/>
      <c r="D414" s="33"/>
      <c r="E414" s="33"/>
      <c r="F414" s="33"/>
      <c r="G414" s="33"/>
      <c r="H414" s="33"/>
      <c r="I414" s="33"/>
      <c r="J414" s="33"/>
      <c r="K414" s="33"/>
    </row>
    <row r="415" spans="1:11" hidden="1">
      <c r="A415" s="33"/>
      <c r="B415" s="33"/>
      <c r="D415" s="33"/>
      <c r="E415" s="33"/>
      <c r="F415" s="33"/>
      <c r="G415" s="33"/>
      <c r="H415" s="33"/>
      <c r="I415" s="33"/>
      <c r="J415" s="33"/>
      <c r="K415" s="33"/>
    </row>
    <row r="416" spans="1:11" hidden="1">
      <c r="A416" s="33"/>
      <c r="B416" s="33"/>
      <c r="D416" s="33"/>
      <c r="E416" s="33"/>
      <c r="F416" s="33"/>
      <c r="G416" s="33"/>
      <c r="H416" s="33"/>
      <c r="I416" s="33"/>
      <c r="J416" s="33"/>
      <c r="K416" s="33"/>
    </row>
    <row r="417" spans="1:11" hidden="1">
      <c r="A417" s="33"/>
      <c r="B417" s="33"/>
      <c r="D417" s="33"/>
      <c r="E417" s="33"/>
      <c r="F417" s="33"/>
      <c r="G417" s="33"/>
      <c r="H417" s="33"/>
      <c r="I417" s="33"/>
      <c r="J417" s="33"/>
      <c r="K417" s="33"/>
    </row>
    <row r="418" spans="1:11" hidden="1">
      <c r="A418" s="33"/>
      <c r="B418" s="33"/>
      <c r="D418" s="33"/>
      <c r="E418" s="33"/>
      <c r="F418" s="33"/>
      <c r="G418" s="33"/>
      <c r="H418" s="33"/>
      <c r="I418" s="33"/>
      <c r="J418" s="33"/>
      <c r="K418" s="33"/>
    </row>
    <row r="419" spans="1:11" hidden="1">
      <c r="A419" s="33"/>
      <c r="B419" s="33"/>
      <c r="D419" s="33"/>
      <c r="E419" s="33"/>
      <c r="F419" s="33"/>
      <c r="G419" s="33"/>
      <c r="H419" s="33"/>
      <c r="I419" s="33"/>
      <c r="J419" s="33"/>
      <c r="K419" s="33"/>
    </row>
    <row r="420" spans="1:11" hidden="1">
      <c r="A420" s="33"/>
      <c r="B420" s="33"/>
      <c r="D420" s="33"/>
      <c r="E420" s="33"/>
      <c r="F420" s="33"/>
      <c r="G420" s="33"/>
      <c r="H420" s="33"/>
      <c r="I420" s="33"/>
      <c r="J420" s="33"/>
      <c r="K420" s="33"/>
    </row>
    <row r="421" spans="1:11" hidden="1">
      <c r="A421" s="33"/>
      <c r="B421" s="33"/>
      <c r="D421" s="33"/>
      <c r="E421" s="33"/>
      <c r="F421" s="33"/>
      <c r="G421" s="33"/>
      <c r="H421" s="33"/>
      <c r="I421" s="33"/>
      <c r="J421" s="33"/>
      <c r="K421" s="33"/>
    </row>
    <row r="422" spans="1:11" hidden="1">
      <c r="A422" s="33"/>
      <c r="B422" s="33"/>
      <c r="D422" s="33"/>
      <c r="E422" s="33"/>
      <c r="F422" s="33"/>
      <c r="G422" s="33"/>
      <c r="H422" s="33"/>
      <c r="I422" s="33"/>
      <c r="J422" s="33"/>
      <c r="K422" s="33"/>
    </row>
    <row r="423" spans="1:11" hidden="1">
      <c r="A423" s="33"/>
      <c r="B423" s="33"/>
      <c r="D423" s="33"/>
      <c r="E423" s="33"/>
      <c r="F423" s="33"/>
      <c r="G423" s="33"/>
      <c r="H423" s="33"/>
      <c r="I423" s="33"/>
      <c r="J423" s="33"/>
      <c r="K423" s="33"/>
    </row>
    <row r="424" spans="1:11" hidden="1">
      <c r="A424" s="33"/>
      <c r="B424" s="33"/>
      <c r="D424" s="33"/>
      <c r="E424" s="33"/>
      <c r="F424" s="33"/>
      <c r="G424" s="33"/>
      <c r="H424" s="33"/>
      <c r="I424" s="33"/>
      <c r="J424" s="33"/>
      <c r="K424" s="33"/>
    </row>
    <row r="425" spans="1:11" hidden="1">
      <c r="A425" s="33"/>
      <c r="B425" s="33"/>
      <c r="D425" s="33"/>
      <c r="E425" s="33"/>
      <c r="F425" s="33"/>
      <c r="G425" s="33"/>
      <c r="H425" s="33"/>
      <c r="I425" s="33"/>
      <c r="J425" s="33"/>
      <c r="K425" s="33"/>
    </row>
    <row r="426" spans="1:11" hidden="1">
      <c r="A426" s="33"/>
      <c r="B426" s="33"/>
      <c r="D426" s="33"/>
      <c r="E426" s="33"/>
      <c r="F426" s="33"/>
      <c r="G426" s="33"/>
      <c r="H426" s="33"/>
      <c r="I426" s="33"/>
      <c r="J426" s="33"/>
      <c r="K426" s="33"/>
    </row>
    <row r="427" spans="1:11" hidden="1">
      <c r="A427" s="33"/>
      <c r="B427" s="33"/>
      <c r="D427" s="33"/>
      <c r="E427" s="33"/>
      <c r="F427" s="33"/>
      <c r="G427" s="33"/>
      <c r="H427" s="33"/>
      <c r="I427" s="33"/>
      <c r="J427" s="33"/>
      <c r="K427" s="33"/>
    </row>
    <row r="428" spans="1:11" hidden="1">
      <c r="A428" s="33"/>
      <c r="B428" s="33"/>
      <c r="D428" s="33"/>
      <c r="E428" s="33"/>
      <c r="F428" s="33"/>
      <c r="G428" s="33"/>
      <c r="H428" s="33"/>
      <c r="I428" s="33"/>
      <c r="J428" s="33"/>
      <c r="K428" s="33"/>
    </row>
    <row r="429" spans="1:11" hidden="1">
      <c r="A429" s="33"/>
      <c r="B429" s="33"/>
      <c r="D429" s="33"/>
      <c r="E429" s="33"/>
      <c r="F429" s="33"/>
      <c r="G429" s="33"/>
      <c r="H429" s="33"/>
      <c r="I429" s="33"/>
      <c r="J429" s="33"/>
      <c r="K429" s="33"/>
    </row>
    <row r="430" spans="1:11" hidden="1">
      <c r="A430" s="33"/>
      <c r="B430" s="33"/>
      <c r="D430" s="33"/>
      <c r="E430" s="33"/>
      <c r="F430" s="33"/>
      <c r="G430" s="33"/>
      <c r="H430" s="33"/>
      <c r="I430" s="33"/>
      <c r="J430" s="33"/>
      <c r="K430" s="33"/>
    </row>
    <row r="431" spans="1:11" hidden="1">
      <c r="A431" s="33"/>
      <c r="B431" s="33"/>
      <c r="D431" s="33"/>
      <c r="E431" s="33"/>
      <c r="F431" s="33"/>
      <c r="G431" s="33"/>
      <c r="H431" s="33"/>
      <c r="I431" s="33"/>
      <c r="J431" s="33"/>
      <c r="K431" s="33"/>
    </row>
    <row r="432" spans="1:11" hidden="1">
      <c r="A432" s="33"/>
      <c r="B432" s="33"/>
      <c r="D432" s="33"/>
      <c r="E432" s="33"/>
      <c r="F432" s="33"/>
      <c r="G432" s="33"/>
      <c r="H432" s="33"/>
      <c r="I432" s="33"/>
      <c r="J432" s="33"/>
      <c r="K432" s="33"/>
    </row>
    <row r="433" spans="1:11" hidden="1">
      <c r="A433" s="33"/>
      <c r="B433" s="33"/>
      <c r="D433" s="33"/>
      <c r="E433" s="33"/>
      <c r="F433" s="33"/>
      <c r="G433" s="33"/>
      <c r="H433" s="33"/>
      <c r="I433" s="33"/>
      <c r="J433" s="33"/>
      <c r="K433" s="33"/>
    </row>
    <row r="434" spans="1:11" hidden="1">
      <c r="A434" s="33"/>
      <c r="B434" s="33"/>
      <c r="D434" s="33"/>
      <c r="E434" s="33"/>
      <c r="F434" s="33"/>
      <c r="G434" s="33"/>
      <c r="H434" s="33"/>
      <c r="I434" s="33"/>
      <c r="J434" s="33"/>
      <c r="K434" s="33"/>
    </row>
    <row r="435" spans="1:11" hidden="1">
      <c r="A435" s="33"/>
      <c r="B435" s="33"/>
      <c r="D435" s="33"/>
      <c r="E435" s="33"/>
      <c r="F435" s="33"/>
      <c r="G435" s="33"/>
      <c r="H435" s="33"/>
      <c r="I435" s="33"/>
      <c r="J435" s="33"/>
      <c r="K435" s="33"/>
    </row>
    <row r="436" spans="1:11" hidden="1">
      <c r="A436" s="33"/>
      <c r="B436" s="33"/>
      <c r="D436" s="33"/>
      <c r="E436" s="33"/>
      <c r="F436" s="33"/>
      <c r="G436" s="33"/>
      <c r="H436" s="33"/>
      <c r="I436" s="33"/>
      <c r="J436" s="33"/>
      <c r="K436" s="33"/>
    </row>
    <row r="437" spans="1:11" hidden="1">
      <c r="A437" s="33"/>
      <c r="B437" s="33"/>
      <c r="D437" s="33"/>
      <c r="E437" s="33"/>
      <c r="F437" s="33"/>
      <c r="G437" s="33"/>
      <c r="H437" s="33"/>
      <c r="I437" s="33"/>
      <c r="J437" s="33"/>
      <c r="K437" s="33"/>
    </row>
    <row r="438" spans="1:11" hidden="1">
      <c r="A438" s="33"/>
      <c r="B438" s="33"/>
      <c r="D438" s="33"/>
      <c r="E438" s="33"/>
      <c r="F438" s="33"/>
      <c r="G438" s="33"/>
      <c r="H438" s="33"/>
      <c r="I438" s="33"/>
      <c r="J438" s="33"/>
      <c r="K438" s="33"/>
    </row>
    <row r="439" spans="1:11" hidden="1">
      <c r="A439" s="33"/>
      <c r="B439" s="33"/>
      <c r="D439" s="33"/>
      <c r="E439" s="33"/>
      <c r="F439" s="33"/>
      <c r="G439" s="33"/>
      <c r="H439" s="33"/>
      <c r="I439" s="33"/>
      <c r="J439" s="33"/>
      <c r="K439" s="33"/>
    </row>
    <row r="440" spans="1:11" hidden="1">
      <c r="A440" s="33"/>
      <c r="B440" s="33"/>
      <c r="D440" s="33"/>
      <c r="E440" s="33"/>
      <c r="F440" s="33"/>
      <c r="G440" s="33"/>
      <c r="H440" s="33"/>
      <c r="I440" s="33"/>
      <c r="J440" s="33"/>
      <c r="K440" s="33"/>
    </row>
    <row r="441" spans="1:11" hidden="1">
      <c r="A441" s="33"/>
      <c r="B441" s="33"/>
      <c r="D441" s="33"/>
      <c r="E441" s="33"/>
      <c r="F441" s="33"/>
      <c r="G441" s="33"/>
      <c r="H441" s="33"/>
      <c r="I441" s="33"/>
      <c r="J441" s="33"/>
      <c r="K441" s="33"/>
    </row>
    <row r="442" spans="1:11" hidden="1">
      <c r="A442" s="33"/>
      <c r="B442" s="33"/>
      <c r="D442" s="33"/>
      <c r="E442" s="33"/>
      <c r="F442" s="33"/>
      <c r="G442" s="33"/>
      <c r="H442" s="33"/>
      <c r="I442" s="33"/>
      <c r="J442" s="33"/>
      <c r="K442" s="33"/>
    </row>
    <row r="443" spans="1:11" hidden="1">
      <c r="A443" s="33"/>
      <c r="B443" s="33"/>
      <c r="D443" s="33"/>
      <c r="E443" s="33"/>
      <c r="F443" s="33"/>
      <c r="G443" s="33"/>
      <c r="H443" s="33"/>
      <c r="I443" s="33"/>
      <c r="J443" s="33"/>
      <c r="K443" s="33"/>
    </row>
    <row r="444" spans="1:11" hidden="1">
      <c r="A444" s="33"/>
      <c r="B444" s="33"/>
      <c r="D444" s="33"/>
      <c r="E444" s="33"/>
      <c r="F444" s="33"/>
      <c r="G444" s="33"/>
      <c r="H444" s="33"/>
      <c r="I444" s="33"/>
      <c r="J444" s="33"/>
      <c r="K444" s="33"/>
    </row>
    <row r="445" spans="1:11" hidden="1">
      <c r="A445" s="33"/>
      <c r="B445" s="33"/>
      <c r="D445" s="33"/>
      <c r="E445" s="33"/>
      <c r="F445" s="33"/>
      <c r="G445" s="33"/>
      <c r="H445" s="33"/>
      <c r="I445" s="33"/>
      <c r="J445" s="33"/>
      <c r="K445" s="33"/>
    </row>
    <row r="446" spans="1:11" hidden="1">
      <c r="A446" s="33"/>
      <c r="B446" s="33"/>
      <c r="D446" s="33"/>
      <c r="E446" s="33"/>
      <c r="F446" s="33"/>
      <c r="G446" s="33"/>
      <c r="H446" s="33"/>
      <c r="I446" s="33"/>
      <c r="J446" s="33"/>
      <c r="K446" s="33"/>
    </row>
    <row r="447" spans="1:11" hidden="1">
      <c r="A447" s="33"/>
      <c r="B447" s="33"/>
      <c r="D447" s="33"/>
      <c r="E447" s="33"/>
      <c r="F447" s="33"/>
      <c r="G447" s="33"/>
      <c r="H447" s="33"/>
      <c r="I447" s="33"/>
      <c r="J447" s="33"/>
      <c r="K447" s="33"/>
    </row>
    <row r="448" spans="1:11" hidden="1">
      <c r="A448" s="33"/>
      <c r="B448" s="33"/>
      <c r="D448" s="33"/>
      <c r="E448" s="33"/>
      <c r="F448" s="33"/>
      <c r="G448" s="33"/>
      <c r="H448" s="33"/>
      <c r="I448" s="33"/>
      <c r="J448" s="33"/>
      <c r="K448" s="33"/>
    </row>
    <row r="449" spans="1:11" hidden="1">
      <c r="A449" s="33"/>
      <c r="B449" s="33"/>
      <c r="D449" s="33"/>
      <c r="E449" s="33"/>
      <c r="F449" s="33"/>
      <c r="G449" s="33"/>
      <c r="H449" s="33"/>
      <c r="I449" s="33"/>
      <c r="J449" s="33"/>
      <c r="K449" s="33"/>
    </row>
    <row r="450" spans="1:11" hidden="1">
      <c r="A450" s="33"/>
      <c r="B450" s="33"/>
      <c r="D450" s="33"/>
      <c r="E450" s="33"/>
      <c r="F450" s="33"/>
      <c r="G450" s="33"/>
      <c r="H450" s="33"/>
      <c r="I450" s="33"/>
      <c r="J450" s="33"/>
      <c r="K450" s="33"/>
    </row>
    <row r="451" spans="1:11" hidden="1">
      <c r="A451" s="33"/>
      <c r="B451" s="33"/>
      <c r="D451" s="33"/>
      <c r="E451" s="33"/>
      <c r="F451" s="33"/>
      <c r="G451" s="33"/>
      <c r="H451" s="33"/>
      <c r="I451" s="33"/>
      <c r="J451" s="33"/>
      <c r="K451" s="33"/>
    </row>
    <row r="452" spans="1:11" hidden="1">
      <c r="A452" s="33"/>
      <c r="B452" s="33"/>
      <c r="D452" s="33"/>
      <c r="E452" s="33"/>
      <c r="F452" s="33"/>
      <c r="G452" s="33"/>
      <c r="H452" s="33"/>
      <c r="I452" s="33"/>
      <c r="J452" s="33"/>
      <c r="K452" s="33"/>
    </row>
    <row r="453" spans="1:11" hidden="1">
      <c r="A453" s="33"/>
      <c r="B453" s="33"/>
      <c r="D453" s="33"/>
      <c r="E453" s="33"/>
      <c r="F453" s="33"/>
      <c r="G453" s="33"/>
      <c r="H453" s="33"/>
      <c r="I453" s="33"/>
      <c r="J453" s="33"/>
      <c r="K453" s="33"/>
    </row>
    <row r="454" spans="1:11" hidden="1">
      <c r="A454" s="33"/>
      <c r="B454" s="33"/>
      <c r="D454" s="33"/>
      <c r="E454" s="33"/>
      <c r="F454" s="33"/>
      <c r="G454" s="33"/>
      <c r="H454" s="33"/>
      <c r="I454" s="33"/>
      <c r="J454" s="33"/>
      <c r="K454" s="33"/>
    </row>
    <row r="455" spans="1:11" hidden="1">
      <c r="A455" s="33"/>
      <c r="B455" s="33"/>
      <c r="D455" s="33"/>
      <c r="E455" s="33"/>
      <c r="F455" s="33"/>
      <c r="G455" s="33"/>
      <c r="H455" s="33"/>
      <c r="I455" s="33"/>
      <c r="J455" s="33"/>
      <c r="K455" s="33"/>
    </row>
    <row r="456" spans="1:11" hidden="1">
      <c r="A456" s="33"/>
      <c r="B456" s="33"/>
      <c r="D456" s="33"/>
      <c r="E456" s="33"/>
      <c r="F456" s="33"/>
      <c r="G456" s="33"/>
      <c r="H456" s="33"/>
      <c r="I456" s="33"/>
      <c r="J456" s="33"/>
      <c r="K456" s="33"/>
    </row>
    <row r="457" spans="1:11" hidden="1">
      <c r="A457" s="33"/>
      <c r="B457" s="33"/>
      <c r="D457" s="33"/>
      <c r="E457" s="33"/>
      <c r="F457" s="33"/>
      <c r="G457" s="33"/>
      <c r="H457" s="33"/>
      <c r="I457" s="33"/>
      <c r="J457" s="33"/>
      <c r="K457" s="33"/>
    </row>
    <row r="458" spans="1:11" hidden="1">
      <c r="A458" s="33"/>
      <c r="B458" s="33"/>
      <c r="D458" s="33"/>
      <c r="E458" s="33"/>
      <c r="F458" s="33"/>
      <c r="G458" s="33"/>
      <c r="H458" s="33"/>
      <c r="I458" s="33"/>
      <c r="J458" s="33"/>
      <c r="K458" s="33"/>
    </row>
    <row r="459" spans="1:11" hidden="1">
      <c r="A459" s="33"/>
      <c r="B459" s="33"/>
      <c r="D459" s="33"/>
      <c r="E459" s="33"/>
      <c r="F459" s="33"/>
      <c r="G459" s="33"/>
      <c r="H459" s="33"/>
      <c r="I459" s="33"/>
      <c r="J459" s="33"/>
      <c r="K459" s="33"/>
    </row>
    <row r="460" spans="1:11" hidden="1">
      <c r="A460" s="33"/>
      <c r="B460" s="33"/>
      <c r="D460" s="33"/>
      <c r="E460" s="33"/>
      <c r="F460" s="33"/>
      <c r="G460" s="33"/>
      <c r="H460" s="33"/>
      <c r="I460" s="33"/>
      <c r="J460" s="33"/>
      <c r="K460" s="33"/>
    </row>
    <row r="461" spans="1:11" hidden="1">
      <c r="A461" s="33"/>
      <c r="B461" s="33"/>
      <c r="D461" s="33"/>
      <c r="E461" s="33"/>
      <c r="F461" s="33"/>
      <c r="G461" s="33"/>
      <c r="H461" s="33"/>
      <c r="I461" s="33"/>
      <c r="J461" s="33"/>
      <c r="K461" s="33"/>
    </row>
    <row r="462" spans="1:11" hidden="1">
      <c r="A462" s="33"/>
      <c r="B462" s="33"/>
      <c r="D462" s="33"/>
      <c r="E462" s="33"/>
      <c r="F462" s="33"/>
      <c r="G462" s="33"/>
      <c r="H462" s="33"/>
      <c r="I462" s="33"/>
      <c r="J462" s="33"/>
      <c r="K462" s="33"/>
    </row>
    <row r="463" spans="1:11" hidden="1">
      <c r="A463" s="33"/>
      <c r="B463" s="33"/>
      <c r="D463" s="33"/>
      <c r="E463" s="33"/>
      <c r="F463" s="33"/>
      <c r="G463" s="33"/>
      <c r="H463" s="33"/>
      <c r="I463" s="33"/>
      <c r="J463" s="33"/>
      <c r="K463" s="33"/>
    </row>
    <row r="464" spans="1:11" hidden="1">
      <c r="A464" s="33"/>
      <c r="B464" s="33"/>
      <c r="D464" s="33"/>
      <c r="E464" s="33"/>
      <c r="F464" s="33"/>
      <c r="G464" s="33"/>
      <c r="H464" s="33"/>
      <c r="I464" s="33"/>
      <c r="J464" s="33"/>
      <c r="K464" s="33"/>
    </row>
    <row r="465" spans="1:11" hidden="1">
      <c r="A465" s="33"/>
      <c r="B465" s="33"/>
      <c r="D465" s="33"/>
      <c r="E465" s="33"/>
      <c r="F465" s="33"/>
      <c r="G465" s="33"/>
      <c r="H465" s="33"/>
      <c r="I465" s="33"/>
      <c r="J465" s="33"/>
      <c r="K465" s="33"/>
    </row>
    <row r="466" spans="1:11" hidden="1">
      <c r="A466" s="33"/>
      <c r="B466" s="33"/>
      <c r="D466" s="33"/>
      <c r="E466" s="33"/>
      <c r="F466" s="33"/>
      <c r="G466" s="33"/>
      <c r="H466" s="33"/>
      <c r="I466" s="33"/>
      <c r="J466" s="33"/>
      <c r="K466" s="33"/>
    </row>
    <row r="467" spans="1:11" hidden="1">
      <c r="A467" s="33"/>
      <c r="B467" s="33"/>
      <c r="D467" s="33"/>
      <c r="E467" s="33"/>
      <c r="F467" s="33"/>
      <c r="G467" s="33"/>
      <c r="H467" s="33"/>
      <c r="I467" s="33"/>
      <c r="J467" s="33"/>
      <c r="K467" s="33"/>
    </row>
    <row r="468" spans="1:11" hidden="1">
      <c r="A468" s="33"/>
      <c r="B468" s="33"/>
      <c r="D468" s="33"/>
      <c r="E468" s="33"/>
      <c r="F468" s="33"/>
      <c r="G468" s="33"/>
      <c r="H468" s="33"/>
      <c r="I468" s="33"/>
      <c r="J468" s="33"/>
      <c r="K468" s="33"/>
    </row>
    <row r="469" spans="1:11" hidden="1">
      <c r="A469" s="33"/>
      <c r="B469" s="33"/>
      <c r="D469" s="33"/>
      <c r="E469" s="33"/>
      <c r="F469" s="33"/>
      <c r="G469" s="33"/>
      <c r="H469" s="33"/>
      <c r="I469" s="33"/>
      <c r="J469" s="33"/>
      <c r="K469" s="33"/>
    </row>
    <row r="470" spans="1:11" hidden="1">
      <c r="A470" s="33"/>
      <c r="B470" s="33"/>
      <c r="D470" s="33"/>
      <c r="E470" s="33"/>
      <c r="F470" s="33"/>
      <c r="G470" s="33"/>
      <c r="H470" s="33"/>
      <c r="I470" s="33"/>
      <c r="J470" s="33"/>
      <c r="K470" s="33"/>
    </row>
    <row r="471" spans="1:11" hidden="1">
      <c r="A471" s="33"/>
      <c r="B471" s="33"/>
      <c r="D471" s="33"/>
      <c r="E471" s="33"/>
      <c r="F471" s="33"/>
      <c r="G471" s="33"/>
      <c r="H471" s="33"/>
      <c r="I471" s="33"/>
      <c r="J471" s="33"/>
      <c r="K471" s="33"/>
    </row>
    <row r="472" spans="1:11" hidden="1">
      <c r="A472" s="33"/>
      <c r="B472" s="33"/>
      <c r="D472" s="33"/>
      <c r="E472" s="33"/>
      <c r="F472" s="33"/>
      <c r="G472" s="33"/>
      <c r="H472" s="33"/>
      <c r="I472" s="33"/>
      <c r="J472" s="33"/>
      <c r="K472" s="33"/>
    </row>
    <row r="473" spans="1:11" hidden="1">
      <c r="A473" s="33"/>
      <c r="B473" s="33"/>
      <c r="D473" s="33"/>
      <c r="E473" s="33"/>
      <c r="F473" s="33"/>
      <c r="G473" s="33"/>
      <c r="H473" s="33"/>
      <c r="I473" s="33"/>
      <c r="J473" s="33"/>
      <c r="K473" s="33"/>
    </row>
    <row r="474" spans="1:11" hidden="1">
      <c r="A474" s="33"/>
      <c r="B474" s="33"/>
      <c r="D474" s="33"/>
      <c r="E474" s="33"/>
      <c r="F474" s="33"/>
      <c r="G474" s="33"/>
      <c r="H474" s="33"/>
      <c r="I474" s="33"/>
      <c r="J474" s="33"/>
      <c r="K474" s="33"/>
    </row>
    <row r="475" spans="1:11" hidden="1">
      <c r="A475" s="33"/>
      <c r="B475" s="33"/>
      <c r="D475" s="33"/>
      <c r="E475" s="33"/>
      <c r="F475" s="33"/>
      <c r="G475" s="33"/>
      <c r="H475" s="33"/>
      <c r="I475" s="33"/>
      <c r="J475" s="33"/>
      <c r="K475" s="33"/>
    </row>
    <row r="476" spans="1:11" hidden="1">
      <c r="A476" s="33"/>
      <c r="B476" s="33"/>
      <c r="D476" s="33"/>
      <c r="E476" s="33"/>
      <c r="F476" s="33"/>
      <c r="G476" s="33"/>
      <c r="H476" s="33"/>
      <c r="I476" s="33"/>
      <c r="J476" s="33"/>
      <c r="K476" s="33"/>
    </row>
    <row r="477" spans="1:11" hidden="1">
      <c r="A477" s="33"/>
      <c r="B477" s="33"/>
      <c r="D477" s="33"/>
      <c r="E477" s="33"/>
      <c r="F477" s="33"/>
      <c r="G477" s="33"/>
      <c r="H477" s="33"/>
      <c r="I477" s="33"/>
      <c r="J477" s="33"/>
      <c r="K477" s="33"/>
    </row>
    <row r="478" spans="1:11" hidden="1">
      <c r="A478" s="33"/>
      <c r="B478" s="33"/>
      <c r="D478" s="33"/>
      <c r="E478" s="33"/>
      <c r="F478" s="33"/>
      <c r="G478" s="33"/>
      <c r="H478" s="33"/>
      <c r="I478" s="33"/>
      <c r="J478" s="33"/>
      <c r="K478" s="33"/>
    </row>
    <row r="479" spans="1:11" hidden="1">
      <c r="A479" s="33"/>
      <c r="B479" s="33"/>
      <c r="D479" s="33"/>
      <c r="E479" s="33"/>
      <c r="F479" s="33"/>
      <c r="G479" s="33"/>
      <c r="H479" s="33"/>
      <c r="I479" s="33"/>
      <c r="J479" s="33"/>
      <c r="K479" s="33"/>
    </row>
    <row r="480" spans="1:11" hidden="1">
      <c r="A480" s="33"/>
      <c r="B480" s="33"/>
      <c r="D480" s="33"/>
      <c r="E480" s="33"/>
      <c r="F480" s="33"/>
      <c r="G480" s="33"/>
      <c r="H480" s="33"/>
      <c r="I480" s="33"/>
      <c r="J480" s="33"/>
      <c r="K480" s="33"/>
    </row>
    <row r="481" spans="1:11" hidden="1">
      <c r="A481" s="33"/>
      <c r="B481" s="33"/>
      <c r="D481" s="33"/>
      <c r="E481" s="33"/>
      <c r="F481" s="33"/>
      <c r="G481" s="33"/>
      <c r="H481" s="33"/>
      <c r="I481" s="33"/>
      <c r="J481" s="33"/>
      <c r="K481" s="33"/>
    </row>
    <row r="482" spans="1:11" hidden="1">
      <c r="A482" s="33"/>
      <c r="B482" s="33"/>
      <c r="D482" s="33"/>
      <c r="E482" s="33"/>
      <c r="F482" s="33"/>
      <c r="G482" s="33"/>
      <c r="H482" s="33"/>
      <c r="I482" s="33"/>
      <c r="J482" s="33"/>
      <c r="K482" s="33"/>
    </row>
    <row r="483" spans="1:11" hidden="1">
      <c r="A483" s="33"/>
      <c r="B483" s="33"/>
      <c r="D483" s="33"/>
      <c r="E483" s="33"/>
      <c r="F483" s="33"/>
      <c r="G483" s="33"/>
      <c r="H483" s="33"/>
      <c r="I483" s="33"/>
      <c r="J483" s="33"/>
      <c r="K483" s="33"/>
    </row>
    <row r="484" spans="1:11" hidden="1">
      <c r="A484" s="33"/>
      <c r="B484" s="33"/>
      <c r="D484" s="33"/>
      <c r="E484" s="33"/>
      <c r="F484" s="33"/>
      <c r="G484" s="33"/>
      <c r="H484" s="33"/>
      <c r="I484" s="33"/>
      <c r="J484" s="33"/>
      <c r="K484" s="33"/>
    </row>
    <row r="485" spans="1:11" hidden="1">
      <c r="A485" s="33"/>
      <c r="B485" s="33"/>
      <c r="D485" s="33"/>
      <c r="E485" s="33"/>
      <c r="F485" s="33"/>
      <c r="G485" s="33"/>
      <c r="H485" s="33"/>
      <c r="I485" s="33"/>
      <c r="J485" s="33"/>
      <c r="K485" s="33"/>
    </row>
    <row r="486" spans="1:11" hidden="1">
      <c r="A486" s="33"/>
      <c r="B486" s="33"/>
      <c r="D486" s="33"/>
      <c r="E486" s="33"/>
      <c r="F486" s="33"/>
      <c r="G486" s="33"/>
      <c r="H486" s="33"/>
      <c r="I486" s="33"/>
      <c r="J486" s="33"/>
      <c r="K486" s="33"/>
    </row>
    <row r="487" spans="1:11" hidden="1">
      <c r="A487" s="33"/>
      <c r="B487" s="33"/>
      <c r="D487" s="33"/>
      <c r="E487" s="33"/>
      <c r="F487" s="33"/>
      <c r="G487" s="33"/>
      <c r="H487" s="33"/>
      <c r="I487" s="33"/>
      <c r="J487" s="33"/>
      <c r="K487" s="33"/>
    </row>
    <row r="488" spans="1:11" hidden="1">
      <c r="A488" s="33"/>
      <c r="B488" s="33"/>
      <c r="D488" s="33"/>
      <c r="E488" s="33"/>
      <c r="F488" s="33"/>
      <c r="G488" s="33"/>
      <c r="H488" s="33"/>
      <c r="I488" s="33"/>
      <c r="J488" s="33"/>
      <c r="K488" s="33"/>
    </row>
    <row r="489" spans="1:11" hidden="1">
      <c r="A489" s="33"/>
      <c r="B489" s="33"/>
      <c r="D489" s="33"/>
      <c r="E489" s="33"/>
      <c r="F489" s="33"/>
      <c r="G489" s="33"/>
      <c r="H489" s="33"/>
      <c r="I489" s="33"/>
      <c r="J489" s="33"/>
      <c r="K489" s="33"/>
    </row>
    <row r="490" spans="1:11" hidden="1">
      <c r="A490" s="33"/>
      <c r="B490" s="33"/>
      <c r="D490" s="33"/>
      <c r="E490" s="33"/>
      <c r="F490" s="33"/>
      <c r="G490" s="33"/>
      <c r="H490" s="33"/>
      <c r="I490" s="33"/>
      <c r="J490" s="33"/>
      <c r="K490" s="33"/>
    </row>
    <row r="491" spans="1:11" hidden="1">
      <c r="A491" s="33"/>
      <c r="B491" s="33"/>
      <c r="D491" s="33"/>
      <c r="E491" s="33"/>
      <c r="F491" s="33"/>
      <c r="G491" s="33"/>
      <c r="H491" s="33"/>
      <c r="I491" s="33"/>
      <c r="J491" s="33"/>
      <c r="K491" s="33"/>
    </row>
    <row r="492" spans="1:11" hidden="1">
      <c r="A492" s="33"/>
      <c r="B492" s="33"/>
      <c r="D492" s="33"/>
      <c r="E492" s="33"/>
      <c r="F492" s="33"/>
      <c r="G492" s="33"/>
      <c r="H492" s="33"/>
      <c r="I492" s="33"/>
      <c r="J492" s="33"/>
      <c r="K492" s="33"/>
    </row>
    <row r="493" spans="1:11" hidden="1">
      <c r="A493" s="33"/>
      <c r="B493" s="33"/>
      <c r="D493" s="33"/>
      <c r="E493" s="33"/>
      <c r="F493" s="33"/>
      <c r="G493" s="33"/>
      <c r="H493" s="33"/>
      <c r="I493" s="33"/>
      <c r="J493" s="33"/>
      <c r="K493" s="33"/>
    </row>
    <row r="494" spans="1:11" hidden="1">
      <c r="A494" s="33"/>
      <c r="B494" s="33"/>
      <c r="D494" s="33"/>
      <c r="E494" s="33"/>
      <c r="F494" s="33"/>
      <c r="G494" s="33"/>
      <c r="H494" s="33"/>
      <c r="I494" s="33"/>
      <c r="J494" s="33"/>
      <c r="K494" s="33"/>
    </row>
    <row r="495" spans="1:11" hidden="1">
      <c r="A495" s="33"/>
      <c r="B495" s="33"/>
      <c r="D495" s="33"/>
      <c r="E495" s="33"/>
      <c r="F495" s="33"/>
      <c r="G495" s="33"/>
      <c r="H495" s="33"/>
      <c r="I495" s="33"/>
      <c r="J495" s="33"/>
      <c r="K495" s="33"/>
    </row>
    <row r="496" spans="1:11" hidden="1">
      <c r="A496" s="33"/>
      <c r="B496" s="33"/>
      <c r="D496" s="33"/>
      <c r="E496" s="33"/>
      <c r="F496" s="33"/>
      <c r="G496" s="33"/>
      <c r="H496" s="33"/>
      <c r="I496" s="33"/>
      <c r="J496" s="33"/>
      <c r="K496" s="33"/>
    </row>
    <row r="497" spans="1:11" hidden="1">
      <c r="A497" s="33"/>
      <c r="B497" s="33"/>
      <c r="D497" s="33"/>
      <c r="E497" s="33"/>
      <c r="F497" s="33"/>
      <c r="G497" s="33"/>
      <c r="H497" s="33"/>
      <c r="I497" s="33"/>
      <c r="J497" s="33"/>
      <c r="K497" s="33"/>
    </row>
    <row r="498" spans="1:11" hidden="1">
      <c r="A498" s="33"/>
      <c r="B498" s="33"/>
      <c r="D498" s="33"/>
      <c r="E498" s="33"/>
      <c r="F498" s="33"/>
      <c r="G498" s="33"/>
      <c r="H498" s="33"/>
      <c r="I498" s="33"/>
      <c r="J498" s="33"/>
      <c r="K498" s="33"/>
    </row>
    <row r="499" spans="1:11" hidden="1">
      <c r="A499" s="33"/>
      <c r="B499" s="33"/>
      <c r="D499" s="33"/>
      <c r="E499" s="33"/>
      <c r="F499" s="33"/>
      <c r="G499" s="33"/>
      <c r="H499" s="33"/>
      <c r="I499" s="33"/>
      <c r="J499" s="33"/>
      <c r="K499" s="33"/>
    </row>
    <row r="500" spans="1:11" hidden="1">
      <c r="A500" s="33"/>
      <c r="B500" s="33"/>
      <c r="D500" s="33"/>
      <c r="E500" s="33"/>
      <c r="F500" s="33"/>
      <c r="G500" s="33"/>
      <c r="H500" s="33"/>
      <c r="I500" s="33"/>
      <c r="J500" s="33"/>
      <c r="K500" s="33"/>
    </row>
    <row r="501" spans="1:11" hidden="1">
      <c r="A501" s="33"/>
      <c r="B501" s="33"/>
      <c r="D501" s="33"/>
      <c r="E501" s="33"/>
      <c r="F501" s="33"/>
      <c r="G501" s="33"/>
      <c r="H501" s="33"/>
      <c r="I501" s="33"/>
      <c r="J501" s="33"/>
      <c r="K501" s="33"/>
    </row>
    <row r="502" spans="1:11" hidden="1">
      <c r="A502" s="33"/>
      <c r="B502" s="33"/>
      <c r="D502" s="33"/>
      <c r="E502" s="33"/>
      <c r="F502" s="33"/>
      <c r="G502" s="33"/>
      <c r="H502" s="33"/>
      <c r="I502" s="33"/>
      <c r="J502" s="33"/>
      <c r="K502" s="33"/>
    </row>
    <row r="503" spans="1:11" hidden="1">
      <c r="A503" s="33"/>
      <c r="B503" s="33"/>
      <c r="D503" s="33"/>
      <c r="E503" s="33"/>
      <c r="F503" s="33"/>
      <c r="G503" s="33"/>
      <c r="H503" s="33"/>
      <c r="I503" s="33"/>
      <c r="J503" s="33"/>
      <c r="K503" s="33"/>
    </row>
    <row r="504" spans="1:11" hidden="1">
      <c r="A504" s="33"/>
      <c r="B504" s="33"/>
      <c r="D504" s="33"/>
      <c r="E504" s="33"/>
      <c r="F504" s="33"/>
      <c r="G504" s="33"/>
      <c r="H504" s="33"/>
      <c r="I504" s="33"/>
      <c r="J504" s="33"/>
      <c r="K504" s="33"/>
    </row>
    <row r="505" spans="1:11" hidden="1">
      <c r="A505" s="33"/>
      <c r="B505" s="33"/>
      <c r="D505" s="33"/>
      <c r="E505" s="33"/>
      <c r="F505" s="33"/>
      <c r="G505" s="33"/>
      <c r="H505" s="33"/>
      <c r="I505" s="33"/>
      <c r="J505" s="33"/>
      <c r="K505" s="33"/>
    </row>
    <row r="506" spans="1:11" hidden="1">
      <c r="A506" s="33"/>
      <c r="B506" s="33"/>
      <c r="D506" s="33"/>
      <c r="E506" s="33"/>
      <c r="F506" s="33"/>
      <c r="G506" s="33"/>
      <c r="H506" s="33"/>
      <c r="I506" s="33"/>
      <c r="J506" s="33"/>
      <c r="K506" s="33"/>
    </row>
    <row r="507" spans="1:11" hidden="1">
      <c r="A507" s="33"/>
      <c r="B507" s="33"/>
      <c r="D507" s="33"/>
      <c r="E507" s="33"/>
      <c r="F507" s="33"/>
      <c r="G507" s="33"/>
      <c r="H507" s="33"/>
      <c r="I507" s="33"/>
      <c r="J507" s="33"/>
      <c r="K507" s="33"/>
    </row>
    <row r="508" spans="1:11" hidden="1">
      <c r="A508" s="33"/>
      <c r="B508" s="33"/>
      <c r="D508" s="33"/>
      <c r="E508" s="33"/>
      <c r="F508" s="33"/>
      <c r="G508" s="33"/>
      <c r="H508" s="33"/>
      <c r="I508" s="33"/>
      <c r="J508" s="33"/>
      <c r="K508" s="33"/>
    </row>
    <row r="509" spans="1:11" hidden="1">
      <c r="A509" s="33"/>
      <c r="B509" s="33"/>
      <c r="D509" s="33"/>
      <c r="E509" s="33"/>
      <c r="F509" s="33"/>
      <c r="G509" s="33"/>
      <c r="H509" s="33"/>
      <c r="I509" s="33"/>
      <c r="J509" s="33"/>
      <c r="K509" s="33"/>
    </row>
    <row r="510" spans="1:11" hidden="1">
      <c r="A510" s="33"/>
      <c r="B510" s="33"/>
      <c r="D510" s="33"/>
      <c r="E510" s="33"/>
      <c r="F510" s="33"/>
      <c r="G510" s="33"/>
      <c r="H510" s="33"/>
      <c r="I510" s="33"/>
      <c r="J510" s="33"/>
      <c r="K510" s="33"/>
    </row>
    <row r="511" spans="1:11" hidden="1">
      <c r="A511" s="33"/>
      <c r="B511" s="33"/>
      <c r="D511" s="33"/>
      <c r="E511" s="33"/>
      <c r="F511" s="33"/>
      <c r="G511" s="33"/>
      <c r="H511" s="33"/>
      <c r="I511" s="33"/>
      <c r="J511" s="33"/>
      <c r="K511" s="33"/>
    </row>
    <row r="512" spans="1:11" hidden="1">
      <c r="A512" s="33"/>
      <c r="B512" s="33"/>
      <c r="D512" s="33"/>
      <c r="E512" s="33"/>
      <c r="F512" s="33"/>
      <c r="G512" s="33"/>
      <c r="H512" s="33"/>
      <c r="I512" s="33"/>
      <c r="J512" s="33"/>
      <c r="K512" s="33"/>
    </row>
    <row r="513" spans="1:11" hidden="1">
      <c r="A513" s="33"/>
      <c r="B513" s="33"/>
      <c r="D513" s="33"/>
      <c r="E513" s="33"/>
      <c r="F513" s="33"/>
      <c r="G513" s="33"/>
      <c r="H513" s="33"/>
      <c r="I513" s="33"/>
      <c r="J513" s="33"/>
      <c r="K513" s="33"/>
    </row>
    <row r="514" spans="1:11" hidden="1">
      <c r="A514" s="33"/>
      <c r="B514" s="33"/>
      <c r="D514" s="33"/>
      <c r="E514" s="33"/>
      <c r="F514" s="33"/>
      <c r="G514" s="33"/>
      <c r="H514" s="33"/>
      <c r="I514" s="33"/>
      <c r="J514" s="33"/>
      <c r="K514" s="33"/>
    </row>
    <row r="515" spans="1:11" hidden="1">
      <c r="A515" s="33"/>
      <c r="B515" s="33"/>
      <c r="D515" s="33"/>
      <c r="E515" s="33"/>
      <c r="F515" s="33"/>
      <c r="G515" s="33"/>
      <c r="H515" s="33"/>
      <c r="I515" s="33"/>
      <c r="J515" s="33"/>
      <c r="K515" s="33"/>
    </row>
    <row r="516" spans="1:11" hidden="1">
      <c r="A516" s="33"/>
      <c r="B516" s="33"/>
      <c r="D516" s="33"/>
      <c r="E516" s="33"/>
      <c r="F516" s="33"/>
      <c r="G516" s="33"/>
      <c r="H516" s="33"/>
      <c r="I516" s="33"/>
      <c r="J516" s="33"/>
      <c r="K516" s="33"/>
    </row>
    <row r="517" spans="1:11" hidden="1">
      <c r="A517" s="33"/>
      <c r="B517" s="33"/>
      <c r="D517" s="33"/>
      <c r="E517" s="33"/>
      <c r="F517" s="33"/>
      <c r="G517" s="33"/>
      <c r="H517" s="33"/>
      <c r="I517" s="33"/>
      <c r="J517" s="33"/>
      <c r="K517" s="33"/>
    </row>
    <row r="518" spans="1:11" hidden="1">
      <c r="A518" s="33"/>
      <c r="B518" s="33"/>
      <c r="D518" s="33"/>
      <c r="E518" s="33"/>
      <c r="F518" s="33"/>
      <c r="G518" s="33"/>
      <c r="H518" s="33"/>
      <c r="I518" s="33"/>
      <c r="J518" s="33"/>
      <c r="K518" s="33"/>
    </row>
    <row r="519" spans="1:11" hidden="1">
      <c r="A519" s="33"/>
      <c r="B519" s="33"/>
      <c r="D519" s="33"/>
      <c r="E519" s="33"/>
      <c r="F519" s="33"/>
      <c r="G519" s="33"/>
      <c r="H519" s="33"/>
      <c r="I519" s="33"/>
      <c r="J519" s="33"/>
      <c r="K519" s="33"/>
    </row>
    <row r="520" spans="1:11" hidden="1">
      <c r="A520" s="33"/>
      <c r="B520" s="33"/>
      <c r="D520" s="33"/>
      <c r="E520" s="33"/>
      <c r="F520" s="33"/>
      <c r="G520" s="33"/>
      <c r="H520" s="33"/>
      <c r="I520" s="33"/>
      <c r="J520" s="33"/>
      <c r="K520" s="33"/>
    </row>
    <row r="521" spans="1:11" hidden="1">
      <c r="A521" s="33"/>
      <c r="B521" s="33"/>
      <c r="D521" s="33"/>
      <c r="E521" s="33"/>
      <c r="F521" s="33"/>
      <c r="G521" s="33"/>
      <c r="H521" s="33"/>
      <c r="I521" s="33"/>
      <c r="J521" s="33"/>
      <c r="K521" s="33"/>
    </row>
    <row r="522" spans="1:11" hidden="1">
      <c r="A522" s="33"/>
      <c r="B522" s="33"/>
      <c r="D522" s="33"/>
      <c r="E522" s="33"/>
      <c r="F522" s="33"/>
      <c r="G522" s="33"/>
      <c r="H522" s="33"/>
      <c r="I522" s="33"/>
      <c r="J522" s="33"/>
      <c r="K522" s="33"/>
    </row>
    <row r="523" spans="1:11" hidden="1">
      <c r="A523" s="33"/>
      <c r="B523" s="33"/>
      <c r="D523" s="33"/>
      <c r="E523" s="33"/>
      <c r="F523" s="33"/>
      <c r="G523" s="33"/>
      <c r="H523" s="33"/>
      <c r="I523" s="33"/>
      <c r="J523" s="33"/>
      <c r="K523" s="33"/>
    </row>
    <row r="524" spans="1:11" hidden="1">
      <c r="A524" s="33"/>
      <c r="B524" s="33"/>
      <c r="D524" s="33"/>
      <c r="E524" s="33"/>
      <c r="F524" s="33"/>
      <c r="G524" s="33"/>
      <c r="H524" s="33"/>
      <c r="I524" s="33"/>
      <c r="J524" s="33"/>
      <c r="K524" s="33"/>
    </row>
    <row r="525" spans="1:11" hidden="1">
      <c r="A525" s="33"/>
      <c r="B525" s="33"/>
      <c r="D525" s="33"/>
      <c r="E525" s="33"/>
      <c r="F525" s="33"/>
      <c r="G525" s="33"/>
      <c r="H525" s="33"/>
      <c r="I525" s="33"/>
      <c r="J525" s="33"/>
      <c r="K525" s="33"/>
    </row>
    <row r="526" spans="1:11" hidden="1">
      <c r="A526" s="33"/>
      <c r="B526" s="33"/>
      <c r="D526" s="33"/>
      <c r="E526" s="33"/>
      <c r="F526" s="33"/>
      <c r="G526" s="33"/>
      <c r="H526" s="33"/>
      <c r="I526" s="33"/>
      <c r="J526" s="33"/>
      <c r="K526" s="33"/>
    </row>
    <row r="527" spans="1:11" hidden="1">
      <c r="A527" s="33"/>
      <c r="B527" s="33"/>
      <c r="D527" s="33"/>
      <c r="E527" s="33"/>
      <c r="F527" s="33"/>
      <c r="G527" s="33"/>
      <c r="H527" s="33"/>
      <c r="I527" s="33"/>
      <c r="J527" s="33"/>
      <c r="K527" s="33"/>
    </row>
    <row r="528" spans="1:11" hidden="1">
      <c r="A528" s="33"/>
      <c r="B528" s="33"/>
      <c r="D528" s="33"/>
      <c r="E528" s="33"/>
      <c r="F528" s="33"/>
      <c r="G528" s="33"/>
      <c r="H528" s="33"/>
      <c r="I528" s="33"/>
      <c r="J528" s="33"/>
      <c r="K528" s="33"/>
    </row>
    <row r="529" spans="1:11" hidden="1">
      <c r="A529" s="33"/>
      <c r="B529" s="33"/>
      <c r="D529" s="33"/>
      <c r="E529" s="33"/>
      <c r="F529" s="33"/>
      <c r="G529" s="33"/>
      <c r="H529" s="33"/>
      <c r="I529" s="33"/>
      <c r="J529" s="33"/>
      <c r="K529" s="33"/>
    </row>
    <row r="530" spans="1:11" hidden="1">
      <c r="A530" s="33"/>
      <c r="B530" s="33"/>
      <c r="D530" s="33"/>
      <c r="E530" s="33"/>
      <c r="F530" s="33"/>
      <c r="G530" s="33"/>
      <c r="H530" s="33"/>
      <c r="I530" s="33"/>
      <c r="J530" s="33"/>
      <c r="K530" s="33"/>
    </row>
    <row r="531" spans="1:11" hidden="1">
      <c r="A531" s="33"/>
      <c r="B531" s="33"/>
      <c r="D531" s="33"/>
      <c r="E531" s="33"/>
      <c r="F531" s="33"/>
      <c r="G531" s="33"/>
      <c r="H531" s="33"/>
      <c r="I531" s="33"/>
      <c r="J531" s="33"/>
      <c r="K531" s="33"/>
    </row>
    <row r="532" spans="1:11" hidden="1">
      <c r="A532" s="33"/>
      <c r="B532" s="33"/>
      <c r="D532" s="33"/>
      <c r="E532" s="33"/>
      <c r="F532" s="33"/>
      <c r="G532" s="33"/>
      <c r="H532" s="33"/>
      <c r="I532" s="33"/>
      <c r="J532" s="33"/>
      <c r="K532" s="33"/>
    </row>
    <row r="533" spans="1:11" hidden="1">
      <c r="A533" s="33"/>
      <c r="B533" s="33"/>
      <c r="D533" s="33"/>
      <c r="E533" s="33"/>
      <c r="F533" s="33"/>
      <c r="G533" s="33"/>
      <c r="H533" s="33"/>
      <c r="I533" s="33"/>
      <c r="J533" s="33"/>
      <c r="K533" s="33"/>
    </row>
    <row r="534" spans="1:11" hidden="1">
      <c r="A534" s="33"/>
      <c r="B534" s="33"/>
      <c r="D534" s="33"/>
      <c r="E534" s="33"/>
      <c r="F534" s="33"/>
      <c r="G534" s="33"/>
      <c r="H534" s="33"/>
      <c r="I534" s="33"/>
      <c r="J534" s="33"/>
      <c r="K534" s="33"/>
    </row>
    <row r="535" spans="1:11" hidden="1">
      <c r="A535" s="33"/>
      <c r="B535" s="33"/>
      <c r="D535" s="33"/>
      <c r="E535" s="33"/>
      <c r="F535" s="33"/>
      <c r="G535" s="33"/>
      <c r="H535" s="33"/>
      <c r="I535" s="33"/>
      <c r="J535" s="33"/>
      <c r="K535" s="33"/>
    </row>
    <row r="536" spans="1:11" hidden="1">
      <c r="A536" s="33"/>
      <c r="B536" s="33"/>
      <c r="D536" s="33"/>
      <c r="E536" s="33"/>
      <c r="F536" s="33"/>
      <c r="G536" s="33"/>
      <c r="H536" s="33"/>
      <c r="I536" s="33"/>
      <c r="J536" s="33"/>
      <c r="K536" s="33"/>
    </row>
    <row r="537" spans="1:11" hidden="1">
      <c r="A537" s="33"/>
      <c r="B537" s="33"/>
      <c r="D537" s="33"/>
      <c r="E537" s="33"/>
      <c r="F537" s="33"/>
      <c r="G537" s="33"/>
      <c r="H537" s="33"/>
      <c r="I537" s="33"/>
      <c r="J537" s="33"/>
      <c r="K537" s="33"/>
    </row>
    <row r="538" spans="1:11" hidden="1">
      <c r="A538" s="33"/>
      <c r="B538" s="33"/>
      <c r="D538" s="33"/>
      <c r="E538" s="33"/>
      <c r="F538" s="33"/>
      <c r="G538" s="33"/>
      <c r="H538" s="33"/>
      <c r="I538" s="33"/>
      <c r="J538" s="33"/>
      <c r="K538" s="33"/>
    </row>
    <row r="539" spans="1:11" hidden="1">
      <c r="A539" s="33"/>
      <c r="B539" s="33"/>
      <c r="D539" s="33"/>
      <c r="E539" s="33"/>
      <c r="F539" s="33"/>
      <c r="G539" s="33"/>
      <c r="H539" s="33"/>
      <c r="I539" s="33"/>
      <c r="J539" s="33"/>
      <c r="K539" s="33"/>
    </row>
    <row r="540" spans="1:11" hidden="1">
      <c r="A540" s="33"/>
      <c r="B540" s="33"/>
      <c r="D540" s="33"/>
      <c r="E540" s="33"/>
      <c r="F540" s="33"/>
      <c r="G540" s="33"/>
      <c r="H540" s="33"/>
      <c r="I540" s="33"/>
      <c r="J540" s="33"/>
      <c r="K540" s="33"/>
    </row>
    <row r="541" spans="1:11" hidden="1">
      <c r="A541" s="33"/>
      <c r="B541" s="33"/>
      <c r="D541" s="33"/>
      <c r="E541" s="33"/>
      <c r="F541" s="33"/>
      <c r="G541" s="33"/>
      <c r="H541" s="33"/>
      <c r="I541" s="33"/>
      <c r="J541" s="33"/>
      <c r="K541" s="33"/>
    </row>
    <row r="542" spans="1:11" hidden="1">
      <c r="A542" s="33"/>
      <c r="B542" s="33"/>
      <c r="D542" s="33"/>
      <c r="E542" s="33"/>
      <c r="F542" s="33"/>
      <c r="G542" s="33"/>
      <c r="H542" s="33"/>
      <c r="I542" s="33"/>
      <c r="J542" s="33"/>
      <c r="K542" s="33"/>
    </row>
    <row r="543" spans="1:11" hidden="1">
      <c r="A543" s="33"/>
      <c r="B543" s="33"/>
      <c r="D543" s="33"/>
      <c r="E543" s="33"/>
      <c r="F543" s="33"/>
      <c r="G543" s="33"/>
      <c r="H543" s="33"/>
      <c r="I543" s="33"/>
      <c r="J543" s="33"/>
      <c r="K543" s="33"/>
    </row>
    <row r="544" spans="1:11" hidden="1">
      <c r="A544" s="33"/>
      <c r="B544" s="33"/>
      <c r="D544" s="33"/>
      <c r="E544" s="33"/>
      <c r="F544" s="33"/>
      <c r="G544" s="33"/>
      <c r="H544" s="33"/>
      <c r="I544" s="33"/>
      <c r="J544" s="33"/>
      <c r="K544" s="33"/>
    </row>
    <row r="545" spans="1:11" hidden="1">
      <c r="A545" s="33"/>
      <c r="B545" s="33"/>
      <c r="D545" s="33"/>
      <c r="E545" s="33"/>
      <c r="F545" s="33"/>
      <c r="G545" s="33"/>
      <c r="H545" s="33"/>
      <c r="I545" s="33"/>
      <c r="J545" s="33"/>
      <c r="K545" s="33"/>
    </row>
    <row r="546" spans="1:11" hidden="1">
      <c r="A546" s="33"/>
      <c r="B546" s="33"/>
      <c r="D546" s="33"/>
      <c r="E546" s="33"/>
      <c r="F546" s="33"/>
      <c r="G546" s="33"/>
      <c r="H546" s="33"/>
      <c r="I546" s="33"/>
      <c r="J546" s="33"/>
      <c r="K546" s="33"/>
    </row>
    <row r="547" spans="1:11" hidden="1">
      <c r="A547" s="33"/>
      <c r="B547" s="33"/>
      <c r="D547" s="33"/>
      <c r="E547" s="33"/>
      <c r="F547" s="33"/>
      <c r="G547" s="33"/>
      <c r="H547" s="33"/>
      <c r="I547" s="33"/>
      <c r="J547" s="33"/>
      <c r="K547" s="33"/>
    </row>
    <row r="548" spans="1:11" hidden="1">
      <c r="A548" s="33"/>
      <c r="B548" s="33"/>
      <c r="D548" s="33"/>
      <c r="E548" s="33"/>
      <c r="F548" s="33"/>
      <c r="G548" s="33"/>
      <c r="H548" s="33"/>
      <c r="I548" s="33"/>
      <c r="J548" s="33"/>
      <c r="K548" s="33"/>
    </row>
    <row r="549" spans="1:11" hidden="1">
      <c r="A549" s="33"/>
      <c r="B549" s="33"/>
      <c r="D549" s="33"/>
      <c r="E549" s="33"/>
      <c r="F549" s="33"/>
      <c r="G549" s="33"/>
      <c r="H549" s="33"/>
      <c r="I549" s="33"/>
      <c r="J549" s="33"/>
      <c r="K549" s="33"/>
    </row>
    <row r="550" spans="1:11" hidden="1">
      <c r="A550" s="33"/>
      <c r="B550" s="33"/>
      <c r="D550" s="33"/>
      <c r="E550" s="33"/>
      <c r="F550" s="33"/>
      <c r="G550" s="33"/>
      <c r="H550" s="33"/>
      <c r="I550" s="33"/>
      <c r="J550" s="33"/>
      <c r="K550" s="33"/>
    </row>
    <row r="551" spans="1:11" hidden="1">
      <c r="A551" s="33"/>
      <c r="B551" s="33"/>
      <c r="D551" s="33"/>
      <c r="E551" s="33"/>
      <c r="F551" s="33"/>
      <c r="G551" s="33"/>
      <c r="H551" s="33"/>
      <c r="I551" s="33"/>
      <c r="J551" s="33"/>
      <c r="K551" s="33"/>
    </row>
    <row r="552" spans="1:11" hidden="1">
      <c r="A552" s="33"/>
      <c r="B552" s="33"/>
      <c r="D552" s="33"/>
      <c r="E552" s="33"/>
      <c r="F552" s="33"/>
      <c r="G552" s="33"/>
      <c r="H552" s="33"/>
      <c r="I552" s="33"/>
      <c r="J552" s="33"/>
      <c r="K552" s="33"/>
    </row>
    <row r="553" spans="1:11" hidden="1">
      <c r="A553" s="33"/>
      <c r="B553" s="33"/>
      <c r="D553" s="33"/>
      <c r="E553" s="33"/>
      <c r="F553" s="33"/>
      <c r="G553" s="33"/>
      <c r="H553" s="33"/>
      <c r="I553" s="33"/>
      <c r="J553" s="33"/>
      <c r="K553" s="33"/>
    </row>
    <row r="554" spans="1:11" hidden="1">
      <c r="A554" s="33"/>
      <c r="B554" s="33"/>
      <c r="D554" s="33"/>
      <c r="E554" s="33"/>
      <c r="F554" s="33"/>
      <c r="G554" s="33"/>
      <c r="H554" s="33"/>
      <c r="I554" s="33"/>
      <c r="J554" s="33"/>
      <c r="K554" s="33"/>
    </row>
    <row r="555" spans="1:11" hidden="1">
      <c r="A555" s="33"/>
      <c r="B555" s="33"/>
      <c r="D555" s="33"/>
      <c r="E555" s="33"/>
      <c r="F555" s="33"/>
      <c r="G555" s="33"/>
      <c r="H555" s="33"/>
      <c r="I555" s="33"/>
      <c r="J555" s="33"/>
      <c r="K555" s="33"/>
    </row>
    <row r="556" spans="1:11" hidden="1">
      <c r="A556" s="33"/>
      <c r="B556" s="33"/>
      <c r="D556" s="33"/>
      <c r="E556" s="33"/>
      <c r="F556" s="33"/>
      <c r="G556" s="33"/>
      <c r="H556" s="33"/>
      <c r="I556" s="33"/>
      <c r="J556" s="33"/>
      <c r="K556" s="33"/>
    </row>
    <row r="557" spans="1:11" hidden="1">
      <c r="A557" s="33"/>
      <c r="B557" s="33"/>
      <c r="D557" s="33"/>
      <c r="E557" s="33"/>
      <c r="F557" s="33"/>
      <c r="G557" s="33"/>
      <c r="H557" s="33"/>
      <c r="I557" s="33"/>
      <c r="J557" s="33"/>
      <c r="K557" s="33"/>
    </row>
    <row r="558" spans="1:11" hidden="1">
      <c r="A558" s="33"/>
      <c r="B558" s="33"/>
      <c r="D558" s="33"/>
      <c r="E558" s="33"/>
      <c r="F558" s="33"/>
      <c r="G558" s="33"/>
      <c r="H558" s="33"/>
      <c r="I558" s="33"/>
      <c r="J558" s="33"/>
      <c r="K558" s="33"/>
    </row>
    <row r="559" spans="1:11" hidden="1">
      <c r="A559" s="33"/>
      <c r="B559" s="33"/>
      <c r="D559" s="33"/>
      <c r="E559" s="33"/>
      <c r="F559" s="33"/>
      <c r="G559" s="33"/>
      <c r="H559" s="33"/>
      <c r="I559" s="33"/>
      <c r="J559" s="33"/>
      <c r="K559" s="33"/>
    </row>
    <row r="560" spans="1:11" hidden="1">
      <c r="A560" s="33"/>
      <c r="B560" s="33"/>
      <c r="D560" s="33"/>
      <c r="E560" s="33"/>
      <c r="F560" s="33"/>
      <c r="G560" s="33"/>
      <c r="H560" s="33"/>
      <c r="I560" s="33"/>
      <c r="J560" s="33"/>
      <c r="K560" s="33"/>
    </row>
    <row r="561" spans="1:11" hidden="1">
      <c r="A561" s="33"/>
      <c r="B561" s="33"/>
      <c r="D561" s="33"/>
      <c r="E561" s="33"/>
      <c r="F561" s="33"/>
      <c r="G561" s="33"/>
      <c r="H561" s="33"/>
      <c r="I561" s="33"/>
      <c r="J561" s="33"/>
      <c r="K561" s="33"/>
    </row>
    <row r="562" spans="1:11" hidden="1">
      <c r="A562" s="33"/>
      <c r="B562" s="33"/>
      <c r="D562" s="33"/>
      <c r="E562" s="33"/>
      <c r="F562" s="33"/>
      <c r="G562" s="33"/>
      <c r="H562" s="33"/>
      <c r="I562" s="33"/>
      <c r="J562" s="33"/>
      <c r="K562" s="33"/>
    </row>
    <row r="563" spans="1:11" hidden="1">
      <c r="A563" s="33"/>
      <c r="B563" s="33"/>
      <c r="D563" s="33"/>
      <c r="E563" s="33"/>
      <c r="F563" s="33"/>
      <c r="G563" s="33"/>
      <c r="H563" s="33"/>
      <c r="I563" s="33"/>
      <c r="J563" s="33"/>
      <c r="K563" s="33"/>
    </row>
    <row r="564" spans="1:11" hidden="1">
      <c r="A564" s="33"/>
      <c r="B564" s="33"/>
      <c r="D564" s="33"/>
      <c r="E564" s="33"/>
      <c r="F564" s="33"/>
      <c r="G564" s="33"/>
      <c r="H564" s="33"/>
      <c r="I564" s="33"/>
      <c r="J564" s="33"/>
      <c r="K564" s="33"/>
    </row>
    <row r="565" spans="1:11" hidden="1">
      <c r="A565" s="33"/>
      <c r="B565" s="33"/>
      <c r="D565" s="33"/>
      <c r="E565" s="33"/>
      <c r="F565" s="33"/>
      <c r="G565" s="33"/>
      <c r="H565" s="33"/>
      <c r="I565" s="33"/>
      <c r="J565" s="33"/>
      <c r="K565" s="33"/>
    </row>
    <row r="566" spans="1:11" hidden="1">
      <c r="A566" s="33"/>
      <c r="B566" s="33"/>
      <c r="D566" s="33"/>
      <c r="E566" s="33"/>
      <c r="F566" s="33"/>
      <c r="G566" s="33"/>
      <c r="H566" s="33"/>
      <c r="I566" s="33"/>
      <c r="J566" s="33"/>
      <c r="K566" s="33"/>
    </row>
    <row r="567" spans="1:11" hidden="1">
      <c r="A567" s="33"/>
      <c r="B567" s="33"/>
      <c r="D567" s="33"/>
      <c r="E567" s="33"/>
      <c r="F567" s="33"/>
      <c r="G567" s="33"/>
      <c r="H567" s="33"/>
      <c r="I567" s="33"/>
      <c r="J567" s="33"/>
      <c r="K567" s="33"/>
    </row>
    <row r="568" spans="1:11" hidden="1">
      <c r="A568" s="33"/>
      <c r="B568" s="33"/>
      <c r="D568" s="33"/>
      <c r="E568" s="33"/>
      <c r="F568" s="33"/>
      <c r="G568" s="33"/>
      <c r="H568" s="33"/>
      <c r="I568" s="33"/>
      <c r="J568" s="33"/>
      <c r="K568" s="33"/>
    </row>
    <row r="569" spans="1:11" hidden="1">
      <c r="A569" s="33"/>
      <c r="B569" s="33"/>
      <c r="D569" s="33"/>
      <c r="E569" s="33"/>
      <c r="F569" s="33"/>
      <c r="G569" s="33"/>
      <c r="H569" s="33"/>
      <c r="I569" s="33"/>
      <c r="J569" s="33"/>
      <c r="K569" s="33"/>
    </row>
    <row r="570" spans="1:11" hidden="1">
      <c r="A570" s="33"/>
      <c r="B570" s="33"/>
      <c r="D570" s="33"/>
      <c r="E570" s="33"/>
      <c r="F570" s="33"/>
      <c r="G570" s="33"/>
      <c r="H570" s="33"/>
      <c r="I570" s="33"/>
      <c r="J570" s="33"/>
      <c r="K570" s="33"/>
    </row>
    <row r="571" spans="1:11" hidden="1">
      <c r="A571" s="33"/>
      <c r="B571" s="33"/>
      <c r="D571" s="33"/>
      <c r="E571" s="33"/>
      <c r="F571" s="33"/>
      <c r="G571" s="33"/>
      <c r="H571" s="33"/>
      <c r="I571" s="33"/>
      <c r="J571" s="33"/>
      <c r="K571" s="33"/>
    </row>
    <row r="572" spans="1:11" hidden="1">
      <c r="A572" s="33"/>
      <c r="B572" s="33"/>
      <c r="D572" s="33"/>
      <c r="E572" s="33"/>
      <c r="F572" s="33"/>
      <c r="G572" s="33"/>
      <c r="H572" s="33"/>
      <c r="I572" s="33"/>
      <c r="J572" s="33"/>
      <c r="K572" s="33"/>
    </row>
    <row r="573" spans="1:11" hidden="1">
      <c r="A573" s="33"/>
      <c r="B573" s="33"/>
      <c r="D573" s="33"/>
      <c r="E573" s="33"/>
      <c r="F573" s="33"/>
      <c r="G573" s="33"/>
      <c r="H573" s="33"/>
      <c r="I573" s="33"/>
      <c r="J573" s="33"/>
      <c r="K573" s="33"/>
    </row>
    <row r="574" spans="1:11" hidden="1">
      <c r="A574" s="33"/>
      <c r="B574" s="33"/>
      <c r="D574" s="33"/>
      <c r="E574" s="33"/>
      <c r="F574" s="33"/>
      <c r="G574" s="33"/>
      <c r="H574" s="33"/>
      <c r="I574" s="33"/>
      <c r="J574" s="33"/>
      <c r="K574" s="33"/>
    </row>
    <row r="575" spans="1:11" hidden="1">
      <c r="A575" s="33"/>
      <c r="B575" s="33"/>
      <c r="D575" s="33"/>
      <c r="E575" s="33"/>
      <c r="F575" s="33"/>
      <c r="G575" s="33"/>
      <c r="H575" s="33"/>
      <c r="I575" s="33"/>
      <c r="J575" s="33"/>
      <c r="K575" s="33"/>
    </row>
    <row r="576" spans="1:11" hidden="1">
      <c r="A576" s="33"/>
      <c r="B576" s="33"/>
      <c r="D576" s="33"/>
      <c r="E576" s="33"/>
      <c r="F576" s="33"/>
      <c r="G576" s="33"/>
      <c r="H576" s="33"/>
      <c r="I576" s="33"/>
      <c r="J576" s="33"/>
      <c r="K576" s="33"/>
    </row>
    <row r="577" spans="1:11" hidden="1">
      <c r="A577" s="33"/>
      <c r="B577" s="33"/>
      <c r="D577" s="33"/>
      <c r="E577" s="33"/>
      <c r="F577" s="33"/>
      <c r="G577" s="33"/>
      <c r="H577" s="33"/>
      <c r="I577" s="33"/>
      <c r="J577" s="33"/>
      <c r="K577" s="33"/>
    </row>
    <row r="578" spans="1:11" hidden="1">
      <c r="A578" s="33"/>
      <c r="B578" s="33"/>
      <c r="D578" s="33"/>
      <c r="E578" s="33"/>
      <c r="F578" s="33"/>
      <c r="G578" s="33"/>
      <c r="H578" s="33"/>
      <c r="I578" s="33"/>
      <c r="J578" s="33"/>
      <c r="K578" s="33"/>
    </row>
    <row r="579" spans="1:11" hidden="1">
      <c r="A579" s="33"/>
      <c r="B579" s="33"/>
      <c r="D579" s="33"/>
      <c r="E579" s="33"/>
      <c r="F579" s="33"/>
      <c r="G579" s="33"/>
      <c r="H579" s="33"/>
      <c r="I579" s="33"/>
      <c r="J579" s="33"/>
      <c r="K579" s="33"/>
    </row>
    <row r="580" spans="1:11" hidden="1">
      <c r="A580" s="33"/>
      <c r="B580" s="33"/>
      <c r="D580" s="33"/>
      <c r="E580" s="33"/>
      <c r="F580" s="33"/>
      <c r="G580" s="33"/>
      <c r="H580" s="33"/>
      <c r="I580" s="33"/>
      <c r="J580" s="33"/>
      <c r="K580" s="33"/>
    </row>
    <row r="581" spans="1:11" hidden="1">
      <c r="A581" s="33"/>
      <c r="B581" s="33"/>
      <c r="D581" s="33"/>
      <c r="E581" s="33"/>
      <c r="F581" s="33"/>
      <c r="G581" s="33"/>
      <c r="H581" s="33"/>
      <c r="I581" s="33"/>
      <c r="J581" s="33"/>
      <c r="K581" s="33"/>
    </row>
    <row r="582" spans="1:11" hidden="1">
      <c r="A582" s="33"/>
      <c r="B582" s="33"/>
      <c r="D582" s="33"/>
      <c r="E582" s="33"/>
      <c r="F582" s="33"/>
      <c r="G582" s="33"/>
      <c r="H582" s="33"/>
      <c r="I582" s="33"/>
      <c r="J582" s="33"/>
      <c r="K582" s="33"/>
    </row>
    <row r="583" spans="1:11" hidden="1">
      <c r="A583" s="33"/>
      <c r="B583" s="33"/>
      <c r="D583" s="33"/>
      <c r="E583" s="33"/>
      <c r="F583" s="33"/>
      <c r="G583" s="33"/>
      <c r="H583" s="33"/>
      <c r="I583" s="33"/>
      <c r="J583" s="33"/>
      <c r="K583" s="33"/>
    </row>
    <row r="584" spans="1:11" hidden="1">
      <c r="A584" s="33"/>
      <c r="B584" s="33"/>
      <c r="D584" s="33"/>
      <c r="E584" s="33"/>
      <c r="F584" s="33"/>
      <c r="G584" s="33"/>
      <c r="H584" s="33"/>
      <c r="I584" s="33"/>
      <c r="J584" s="33"/>
      <c r="K584" s="33"/>
    </row>
    <row r="585" spans="1:11" hidden="1">
      <c r="A585" s="33"/>
      <c r="B585" s="33"/>
      <c r="D585" s="33"/>
      <c r="E585" s="33"/>
      <c r="F585" s="33"/>
      <c r="G585" s="33"/>
      <c r="H585" s="33"/>
      <c r="I585" s="33"/>
      <c r="J585" s="33"/>
      <c r="K585" s="33"/>
    </row>
    <row r="586" spans="1:11" hidden="1">
      <c r="A586" s="33"/>
      <c r="B586" s="33"/>
      <c r="D586" s="33"/>
      <c r="E586" s="33"/>
      <c r="F586" s="33"/>
      <c r="G586" s="33"/>
      <c r="H586" s="33"/>
      <c r="I586" s="33"/>
      <c r="J586" s="33"/>
      <c r="K586" s="33"/>
    </row>
    <row r="587" spans="1:11" hidden="1">
      <c r="A587" s="33"/>
      <c r="B587" s="33"/>
      <c r="D587" s="33"/>
      <c r="E587" s="33"/>
      <c r="F587" s="33"/>
      <c r="G587" s="33"/>
      <c r="H587" s="33"/>
      <c r="I587" s="33"/>
      <c r="J587" s="33"/>
      <c r="K587" s="33"/>
    </row>
    <row r="588" spans="1:11" hidden="1">
      <c r="A588" s="33"/>
      <c r="B588" s="33"/>
      <c r="D588" s="33"/>
      <c r="E588" s="33"/>
      <c r="F588" s="33"/>
      <c r="G588" s="33"/>
      <c r="H588" s="33"/>
      <c r="I588" s="33"/>
      <c r="J588" s="33"/>
      <c r="K588" s="33"/>
    </row>
    <row r="589" spans="1:11" hidden="1">
      <c r="A589" s="33"/>
      <c r="B589" s="33"/>
      <c r="D589" s="33"/>
      <c r="E589" s="33"/>
      <c r="F589" s="33"/>
      <c r="G589" s="33"/>
      <c r="H589" s="33"/>
      <c r="I589" s="33"/>
      <c r="J589" s="33"/>
      <c r="K589" s="33"/>
    </row>
    <row r="590" spans="1:11" hidden="1">
      <c r="A590" s="33"/>
      <c r="B590" s="33"/>
      <c r="D590" s="33"/>
      <c r="E590" s="33"/>
      <c r="F590" s="33"/>
      <c r="G590" s="33"/>
      <c r="H590" s="33"/>
      <c r="I590" s="33"/>
      <c r="J590" s="33"/>
      <c r="K590" s="33"/>
    </row>
    <row r="591" spans="1:11" hidden="1">
      <c r="A591" s="33"/>
      <c r="B591" s="33"/>
      <c r="D591" s="33"/>
      <c r="E591" s="33"/>
      <c r="F591" s="33"/>
      <c r="G591" s="33"/>
      <c r="H591" s="33"/>
      <c r="I591" s="33"/>
      <c r="J591" s="33"/>
      <c r="K591" s="33"/>
    </row>
    <row r="592" spans="1:11" hidden="1">
      <c r="A592" s="33"/>
      <c r="B592" s="33"/>
      <c r="D592" s="33"/>
      <c r="E592" s="33"/>
      <c r="F592" s="33"/>
      <c r="G592" s="33"/>
      <c r="H592" s="33"/>
      <c r="I592" s="33"/>
      <c r="J592" s="33"/>
      <c r="K592" s="33"/>
    </row>
    <row r="593" spans="1:11" hidden="1">
      <c r="A593" s="33"/>
      <c r="B593" s="33"/>
      <c r="D593" s="33"/>
      <c r="E593" s="33"/>
      <c r="F593" s="33"/>
      <c r="G593" s="33"/>
      <c r="H593" s="33"/>
      <c r="I593" s="33"/>
      <c r="J593" s="33"/>
      <c r="K593" s="33"/>
    </row>
    <row r="594" spans="1:11" hidden="1">
      <c r="A594" s="33"/>
      <c r="B594" s="33"/>
      <c r="D594" s="33"/>
      <c r="E594" s="33"/>
      <c r="F594" s="33"/>
      <c r="G594" s="33"/>
      <c r="H594" s="33"/>
      <c r="I594" s="33"/>
      <c r="J594" s="33"/>
      <c r="K594" s="33"/>
    </row>
    <row r="595" spans="1:11" hidden="1">
      <c r="A595" s="33"/>
      <c r="B595" s="33"/>
      <c r="D595" s="33"/>
      <c r="E595" s="33"/>
      <c r="F595" s="33"/>
      <c r="G595" s="33"/>
      <c r="H595" s="33"/>
      <c r="I595" s="33"/>
      <c r="J595" s="33"/>
      <c r="K595" s="33"/>
    </row>
    <row r="596" spans="1:11" hidden="1">
      <c r="A596" s="33"/>
      <c r="B596" s="33"/>
      <c r="D596" s="33"/>
      <c r="E596" s="33"/>
      <c r="F596" s="33"/>
      <c r="G596" s="33"/>
      <c r="H596" s="33"/>
      <c r="I596" s="33"/>
      <c r="J596" s="33"/>
      <c r="K596" s="33"/>
    </row>
    <row r="597" spans="1:11" hidden="1">
      <c r="A597" s="33"/>
      <c r="B597" s="33"/>
      <c r="D597" s="33"/>
      <c r="E597" s="33"/>
      <c r="F597" s="33"/>
      <c r="G597" s="33"/>
      <c r="H597" s="33"/>
      <c r="I597" s="33"/>
      <c r="J597" s="33"/>
      <c r="K597" s="33"/>
    </row>
    <row r="598" spans="1:11" hidden="1">
      <c r="A598" s="33"/>
      <c r="B598" s="33"/>
      <c r="D598" s="33"/>
      <c r="E598" s="33"/>
      <c r="F598" s="33"/>
      <c r="G598" s="33"/>
      <c r="H598" s="33"/>
      <c r="I598" s="33"/>
      <c r="J598" s="33"/>
      <c r="K598" s="33"/>
    </row>
    <row r="599" spans="1:11" hidden="1">
      <c r="A599" s="33"/>
      <c r="B599" s="33"/>
      <c r="D599" s="33"/>
      <c r="E599" s="33"/>
      <c r="F599" s="33"/>
      <c r="G599" s="33"/>
      <c r="H599" s="33"/>
      <c r="I599" s="33"/>
      <c r="J599" s="33"/>
      <c r="K599" s="33"/>
    </row>
    <row r="600" spans="1:11" hidden="1">
      <c r="A600" s="33"/>
      <c r="B600" s="33"/>
      <c r="D600" s="33"/>
      <c r="E600" s="33"/>
      <c r="F600" s="33"/>
      <c r="G600" s="33"/>
      <c r="H600" s="33"/>
      <c r="I600" s="33"/>
      <c r="J600" s="33"/>
      <c r="K600" s="33"/>
    </row>
  </sheetData>
  <sheetProtection algorithmName="SHA-512" hashValue="oZ6H7DboqfHgtyY6coaRIY6oql8slgIAAfPOTKzBKO0fRNyG6Ehcj1UOAIei406Ho3sj/tLw3BgFzN3PtrxmWg==" saltValue="kpA8mUkIjSYYLna1fa+qdA==" spinCount="100000" sheet="1" objects="1" scenarios="1" selectLockedCells="1"/>
  <protectedRanges>
    <protectedRange sqref="B20 B22:C22" name="Rango5"/>
    <protectedRange sqref="E3:E7 E13:E19" name="Rango2"/>
    <protectedRange sqref="B4" name="Rango1"/>
    <protectedRange sqref="G3:G9 G13:G19" name="Rango3"/>
    <protectedRange sqref="J3:K7 J13:J17 K8:K9" name="Rango4"/>
    <protectedRange sqref="K13:K19" name="Rango4_1"/>
  </protectedRanges>
  <mergeCells count="8">
    <mergeCell ref="H13:H19"/>
    <mergeCell ref="B8:B9"/>
    <mergeCell ref="A8:A9"/>
    <mergeCell ref="D1:K1"/>
    <mergeCell ref="H3:H9"/>
    <mergeCell ref="A1:B1"/>
    <mergeCell ref="A11:B11"/>
    <mergeCell ref="D11:K11"/>
  </mergeCells>
  <conditionalFormatting sqref="E3:E9">
    <cfRule type="cellIs" dxfId="34" priority="11" operator="equal">
      <formula>0</formula>
    </cfRule>
  </conditionalFormatting>
  <conditionalFormatting sqref="E13:E17">
    <cfRule type="cellIs" dxfId="33" priority="7" operator="equal">
      <formula>0</formula>
    </cfRule>
  </conditionalFormatting>
  <conditionalFormatting sqref="G3:G9">
    <cfRule type="containsText" dxfId="31" priority="15" operator="containsText" text="Verifique unidad de medida en tabla Peligrosidad">
      <formula>NOT(ISERROR(SEARCH("Verifique unidad de medida en tabla Peligrosidad",G3)))</formula>
    </cfRule>
  </conditionalFormatting>
  <conditionalFormatting sqref="G13">
    <cfRule type="containsText" dxfId="30" priority="3" operator="containsText" text="Verifique unidad de medida en tabla Peligrosidad">
      <formula>NOT(ISERROR(SEARCH("Verifique unidad de medida en tabla Peligrosidad",G13)))</formula>
    </cfRule>
  </conditionalFormatting>
  <conditionalFormatting sqref="K3:K9">
    <cfRule type="cellIs" dxfId="28" priority="2" operator="equal">
      <formula>"NO"</formula>
    </cfRule>
    <cfRule type="containsText" dxfId="27" priority="4" operator="containsText" text="SI">
      <formula>NOT(ISERROR(SEARCH("SI",K3)))</formula>
    </cfRule>
  </conditionalFormatting>
  <conditionalFormatting sqref="K13:K19">
    <cfRule type="cellIs" dxfId="26" priority="1" operator="equal">
      <formula>"NO"</formula>
    </cfRule>
    <cfRule type="containsText" dxfId="25" priority="13" operator="containsText" text="SI">
      <formula>NOT(ISERROR(SEARCH("SI",K13)))</formula>
    </cfRule>
  </conditionalFormatting>
  <dataValidations count="1">
    <dataValidation type="list" allowBlank="1" showInputMessage="1" showErrorMessage="1" sqref="B20" xr:uid="{00000000-0002-0000-0300-000000000000}">
      <formula1>Intercepcion</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9" id="{F63802B9-1747-4B11-AA11-F4B397FD2D9B}">
            <xm:f>Peligrosidad!B8=Peligrosidad!$C$31</xm:f>
            <x14:dxf>
              <font>
                <color theme="0" tint="-4.9989318521683403E-2"/>
              </font>
            </x14:dxf>
          </x14:cfRule>
          <xm:sqref>D18:G19</xm:sqref>
        </x14:conditionalFormatting>
        <x14:conditionalFormatting xmlns:xm="http://schemas.microsoft.com/office/excel/2006/main">
          <x14:cfRule type="expression" priority="6" id="{3B6FC42A-505F-4E54-A413-A502C7963CC1}">
            <xm:f>Peligrosidad!B8="Indique si hay estudios adicionales"</xm:f>
            <x14:dxf>
              <font>
                <color theme="0"/>
              </font>
            </x14:dxf>
          </x14:cfRule>
          <xm:sqref>F8:F9</xm:sqref>
        </x14:conditionalFormatting>
        <x14:conditionalFormatting xmlns:xm="http://schemas.microsoft.com/office/excel/2006/main">
          <x14:cfRule type="expression" priority="5" id="{4867AAB0-D929-44C0-9BF0-0699470AD7E5}">
            <xm:f>Peligrosidad!B8="Indique si hay estudios adicionales"</xm:f>
            <x14:dxf>
              <font>
                <color theme="0"/>
              </font>
            </x14:dxf>
          </x14:cfRule>
          <xm:sqref>I8:J9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tabColor theme="0" tint="-0.34998626667073579"/>
  </sheetPr>
  <dimension ref="A1:BZ503"/>
  <sheetViews>
    <sheetView topLeftCell="K1" zoomScale="80" zoomScaleNormal="80" workbookViewId="0">
      <selection activeCell="T7" sqref="T7"/>
    </sheetView>
  </sheetViews>
  <sheetFormatPr baseColWidth="10" defaultColWidth="0" defaultRowHeight="15" zeroHeight="1"/>
  <cols>
    <col min="1" max="1" width="16.85546875" style="8" hidden="1" customWidth="1"/>
    <col min="2" max="2" width="21" style="8" hidden="1" customWidth="1"/>
    <col min="3" max="3" width="22.28515625" style="8" hidden="1" customWidth="1"/>
    <col min="4" max="4" width="17.85546875" style="8" hidden="1" customWidth="1"/>
    <col min="5" max="5" width="16.7109375" style="8" hidden="1" customWidth="1"/>
    <col min="6" max="6" width="14.5703125" style="8" hidden="1" customWidth="1"/>
    <col min="7" max="7" width="20.140625" style="8" hidden="1" customWidth="1"/>
    <col min="8" max="8" width="11.42578125" style="8" hidden="1" customWidth="1"/>
    <col min="9" max="10" width="19.140625" style="8" hidden="1" customWidth="1"/>
    <col min="11" max="11" width="15.42578125" style="8" customWidth="1"/>
    <col min="12" max="12" width="50.28515625" style="8" customWidth="1"/>
    <col min="13" max="13" width="32.140625" style="8" customWidth="1"/>
    <col min="14" max="14" width="14.28515625" style="8" customWidth="1"/>
    <col min="15" max="17" width="17.28515625" style="8" customWidth="1"/>
    <col min="18" max="18" width="11.42578125" style="8" customWidth="1"/>
    <col min="19" max="19" width="22.140625" style="8" customWidth="1"/>
    <col min="20" max="20" width="26.7109375" style="8" customWidth="1"/>
    <col min="21" max="21" width="11.42578125" style="8" customWidth="1"/>
    <col min="22" max="22" width="15" style="8" hidden="1" customWidth="1"/>
    <col min="23" max="23" width="13.42578125" style="8" hidden="1" customWidth="1"/>
    <col min="24" max="24" width="13" style="8" hidden="1" customWidth="1"/>
    <col min="25" max="25" width="11.5703125" style="8" hidden="1" customWidth="1"/>
    <col min="26" max="26" width="27.5703125" style="8" hidden="1" customWidth="1"/>
    <col min="27" max="27" width="10.28515625" style="39" hidden="1" customWidth="1"/>
    <col min="28" max="28" width="9.7109375" style="39" hidden="1" customWidth="1"/>
    <col min="29" max="29" width="8.7109375" style="39" hidden="1" customWidth="1"/>
    <col min="30" max="30" width="7.85546875" style="39" hidden="1" customWidth="1"/>
    <col min="31" max="78" width="0" style="39" hidden="1" customWidth="1"/>
    <col min="79" max="16384" width="11.42578125" style="8" hidden="1"/>
  </cols>
  <sheetData>
    <row r="1" spans="1:27" ht="19.5" thickBot="1">
      <c r="A1" s="556" t="str">
        <f>CONCATENATE(Identificación!B4,": Cálculo de la exposición aguda para aves para aplicaciones líquidas")</f>
        <v>: Cálculo de la exposición aguda para aves para aplicaciones líquidas</v>
      </c>
      <c r="B1" s="557"/>
      <c r="C1" s="557"/>
      <c r="D1" s="557"/>
      <c r="E1" s="557"/>
      <c r="F1" s="557"/>
      <c r="G1" s="558"/>
      <c r="L1" s="565" t="str">
        <f>CONCATENATE(Identificación!$B$4,": Cálculo del riesgo para aves en el primer nivel para aplicaciones líquidas")</f>
        <v>: Cálculo del riesgo para aves en el primer nivel para aplicaciones líquidas</v>
      </c>
      <c r="M1" s="566"/>
      <c r="N1" s="566"/>
      <c r="O1" s="566"/>
      <c r="P1" s="566"/>
      <c r="Q1" s="566"/>
      <c r="R1" s="566"/>
      <c r="S1" s="567"/>
      <c r="T1" s="39"/>
      <c r="U1" s="39"/>
      <c r="V1" s="39"/>
      <c r="W1" s="39"/>
      <c r="X1" s="39"/>
      <c r="Y1" s="39"/>
      <c r="Z1" s="39"/>
    </row>
    <row r="2" spans="1:27" ht="60.75" customHeight="1" thickBot="1">
      <c r="A2" s="130" t="s">
        <v>20</v>
      </c>
      <c r="B2" s="131" t="s">
        <v>135</v>
      </c>
      <c r="C2" s="131" t="s">
        <v>136</v>
      </c>
      <c r="D2" s="131" t="s">
        <v>137</v>
      </c>
      <c r="E2" s="131" t="s">
        <v>484</v>
      </c>
      <c r="F2" s="131" t="s">
        <v>138</v>
      </c>
      <c r="G2" s="132" t="s">
        <v>485</v>
      </c>
      <c r="H2" s="39"/>
      <c r="I2" s="39"/>
      <c r="J2" s="39"/>
      <c r="K2" s="39"/>
      <c r="L2" s="210" t="s">
        <v>67</v>
      </c>
      <c r="M2" s="211" t="s">
        <v>86</v>
      </c>
      <c r="N2" s="211" t="s">
        <v>394</v>
      </c>
      <c r="O2" s="211" t="s">
        <v>398</v>
      </c>
      <c r="P2" s="211" t="s">
        <v>139</v>
      </c>
      <c r="Q2" s="211" t="s">
        <v>140</v>
      </c>
      <c r="R2" s="211" t="s">
        <v>68</v>
      </c>
      <c r="S2" s="212" t="s">
        <v>221</v>
      </c>
      <c r="T2" s="39"/>
      <c r="U2" s="39"/>
      <c r="V2" s="39"/>
      <c r="W2" s="39"/>
      <c r="X2" s="39"/>
      <c r="Y2" s="39"/>
      <c r="Z2" s="39"/>
    </row>
    <row r="3" spans="1:27" ht="43.5" customHeight="1" thickBot="1">
      <c r="A3" s="128">
        <f>+'Patrón de uso'!B5</f>
        <v>0</v>
      </c>
      <c r="B3" s="129" t="e">
        <f>VLOOKUP(A3,INDICADORES,3,FALSE)</f>
        <v>#N/A</v>
      </c>
      <c r="C3" s="76" t="e">
        <f>VLOOKUP(A3,INDICADORES,4,FALSE)</f>
        <v>#N/A</v>
      </c>
      <c r="D3" s="76">
        <f>'Patrón de uso'!B15/1000</f>
        <v>0</v>
      </c>
      <c r="E3" s="126" t="str">
        <f>IF(OR('Patrón de uso'!B7='Patrón de uso'!A25, 'Patrón de uso'!B7='Patrón de uso'!A26,'Patrón de uso'!B7='Patrón de uso'!A27,'Patrón de uso'!B7='Patrón de uso'!A28),C3*D3, "No aplica")</f>
        <v>No aplica</v>
      </c>
      <c r="F3" s="76" t="str">
        <f>+B38</f>
        <v>No aplica</v>
      </c>
      <c r="G3" s="77" t="str">
        <f>IF(OR('Patrón de uso'!B7='Patrón de uso'!A25, 'Patrón de uso'!B7='Patrón de uso'!A26,'Patrón de uso'!B7='Patrón de uso'!A27,'Patrón de uso'!B7='Patrón de uso'!A28),IF(F3="No aplica","No aplica",E3*$F$3), "No aplica")</f>
        <v>No aplica</v>
      </c>
      <c r="H3"/>
      <c r="I3" s="39"/>
      <c r="J3" s="39"/>
      <c r="K3" s="39"/>
      <c r="L3" s="263" t="s">
        <v>142</v>
      </c>
      <c r="M3" s="285" t="str">
        <f>IF(Peligrosidad!C10="Otra",Peligrosidad!$G$10,Peligrosidad!$C$10)</f>
        <v>Coturnix coturnix japónica</v>
      </c>
      <c r="N3" s="264" t="str">
        <f>+Peligrosidad!$D$10</f>
        <v>DL50</v>
      </c>
      <c r="O3" s="265">
        <f>+Peligrosidad!$E$10</f>
        <v>0</v>
      </c>
      <c r="P3" s="190" t="str">
        <f>IF(Aves!D24=1,Aves!E3,Aves!G3)</f>
        <v>No aplica</v>
      </c>
      <c r="Q3" s="190" t="str">
        <f>IF(OR(P3=0,P3="Faltan Datos",P3="No aplica",ISTEXT(ME)),"No aplica",O3/P3)</f>
        <v>No aplica</v>
      </c>
      <c r="R3" s="191">
        <v>10</v>
      </c>
      <c r="S3" s="201" t="str">
        <f>IF(P3="No aplica","",IF((R3&gt;Q3),"SI","NO"))</f>
        <v/>
      </c>
      <c r="T3" s="39"/>
      <c r="U3" s="39"/>
      <c r="V3" s="39"/>
      <c r="W3" s="39"/>
      <c r="X3" s="39"/>
      <c r="Z3" s="39"/>
    </row>
    <row r="4" spans="1:27" ht="26.25" customHeight="1" thickBot="1">
      <c r="A4" s="39"/>
      <c r="B4" s="39"/>
      <c r="C4" s="39"/>
      <c r="D4" s="39"/>
      <c r="E4" s="39"/>
      <c r="F4" s="39"/>
      <c r="G4" s="39"/>
      <c r="H4" s="39"/>
      <c r="I4" s="39"/>
      <c r="J4" s="39"/>
      <c r="K4" s="39"/>
      <c r="L4" s="209" t="s">
        <v>143</v>
      </c>
      <c r="M4" s="286" t="str">
        <f>IF(Peligrosidad!C11="Otra",Peligrosidad!$G$11,Peligrosidad!$C$11)</f>
        <v>Anas platyrhynchos</v>
      </c>
      <c r="N4" s="193" t="str">
        <f>+Peligrosidad!$D$11</f>
        <v>NOEC</v>
      </c>
      <c r="O4" s="194" t="str">
        <f>IF((ISBLANK(Peligrosidad!E11))," ",IF(Peligrosidad!F11="mg/kg peso corporal",Peligrosidad!E11,IF(Peligrosidad!F11="mg/kg dieta",Peligrosidad!E11/10,IF(Peligrosidad!F11="ppm",Peligrosidad!E11/10,"Verifique unidad de medida en tabla Peligrosidad"))))</f>
        <v xml:space="preserve"> </v>
      </c>
      <c r="P4" s="194" t="str">
        <f>IF(Aves!D24=1,"No aplica",Aves!G3)</f>
        <v>No aplica</v>
      </c>
      <c r="Q4" s="266" t="str">
        <f>IF(OR(P4=0,P4="Faltan Datos",P4="No aplica",ISTEXT(ME)),"No aplica",O4/P4)</f>
        <v>No aplica</v>
      </c>
      <c r="R4" s="193">
        <v>5</v>
      </c>
      <c r="S4" s="201" t="str">
        <f>IF(P4="No aplica","",IF((R4&gt;Q4),"SI","NO"))</f>
        <v/>
      </c>
      <c r="T4" s="39"/>
      <c r="U4" s="39"/>
      <c r="V4" s="39"/>
      <c r="W4" s="39"/>
      <c r="X4" s="39"/>
      <c r="Y4" s="39"/>
      <c r="Z4" s="39"/>
    </row>
    <row r="5" spans="1:27" ht="30" customHeight="1" thickBot="1">
      <c r="A5" s="556" t="str">
        <f>CONCATENATE(Identificación!B4,": Cálculo de la exposición reproductiva para aves para aplicaciones líquidas")</f>
        <v>: Cálculo de la exposición reproductiva para aves para aplicaciones líquidas</v>
      </c>
      <c r="B5" s="557"/>
      <c r="C5" s="557"/>
      <c r="D5" s="557"/>
      <c r="E5" s="557"/>
      <c r="F5" s="557"/>
      <c r="G5" s="558"/>
      <c r="H5" s="39"/>
      <c r="I5" s="39"/>
      <c r="J5" s="39"/>
      <c r="K5" s="39"/>
      <c r="L5" s="79"/>
      <c r="M5" s="80"/>
      <c r="N5" s="79"/>
      <c r="O5" s="79"/>
      <c r="P5" s="79"/>
      <c r="Q5" s="81"/>
      <c r="T5" s="39"/>
      <c r="U5" s="39"/>
      <c r="V5" s="39"/>
      <c r="W5" s="39"/>
      <c r="X5" s="39"/>
      <c r="Y5" s="39"/>
      <c r="Z5" s="39"/>
    </row>
    <row r="6" spans="1:27" ht="64.5" customHeight="1" thickBot="1">
      <c r="A6" s="133" t="s">
        <v>20</v>
      </c>
      <c r="B6" s="134" t="s">
        <v>135</v>
      </c>
      <c r="C6" s="134" t="s">
        <v>144</v>
      </c>
      <c r="D6" s="131" t="s">
        <v>137</v>
      </c>
      <c r="E6" s="131" t="s">
        <v>145</v>
      </c>
      <c r="F6" s="131" t="s">
        <v>146</v>
      </c>
      <c r="G6" s="132" t="s">
        <v>147</v>
      </c>
      <c r="H6" s="39"/>
      <c r="I6" s="39"/>
      <c r="J6" s="78"/>
      <c r="K6" s="78"/>
      <c r="L6" s="568" t="str">
        <f>CONCATENATE(Identificación!B4,": Cálculo del riesgo para aves en el primer nivel para aplicaciones sólidas")</f>
        <v>: Cálculo del riesgo para aves en el primer nivel para aplicaciones sólidas</v>
      </c>
      <c r="M6" s="569"/>
      <c r="N6" s="569"/>
      <c r="O6" s="569"/>
      <c r="P6" s="569"/>
      <c r="Q6" s="569"/>
      <c r="R6" s="569"/>
      <c r="S6" s="570"/>
      <c r="T6" s="40"/>
      <c r="U6" s="40"/>
      <c r="V6" s="40"/>
      <c r="W6" s="40"/>
      <c r="X6" s="40"/>
      <c r="Y6" s="40"/>
      <c r="Z6" s="40"/>
      <c r="AA6" s="40"/>
    </row>
    <row r="7" spans="1:27" ht="45.75" thickBot="1">
      <c r="A7" s="123">
        <f>+A3</f>
        <v>0</v>
      </c>
      <c r="B7" s="124" t="e">
        <f>+B3</f>
        <v>#N/A</v>
      </c>
      <c r="C7" s="124" t="e">
        <f>VLOOKUP(A3,INDICADORES,5,FALSE)</f>
        <v>#N/A</v>
      </c>
      <c r="D7" s="124">
        <f>+D3</f>
        <v>0</v>
      </c>
      <c r="E7" s="125">
        <v>0.53</v>
      </c>
      <c r="F7" s="126" t="str">
        <f>+B31</f>
        <v>No aplica</v>
      </c>
      <c r="G7" s="127" t="str">
        <f>IF(OR('Patrón de uso'!B7='Patrón de uso'!A25, 'Patrón de uso'!B7='Patrón de uso'!A26,'Patrón de uso'!B7='Patrón de uso'!A27,'Patrón de uso'!B7='Patrón de uso'!A28),IF(F7="No aplica","No aplica",C7*$D$7*$E$7*$F$7), "No aplica")</f>
        <v>No aplica</v>
      </c>
      <c r="H7" s="39"/>
      <c r="I7" s="39"/>
      <c r="J7" s="78"/>
      <c r="K7" s="78"/>
      <c r="L7" s="210" t="s">
        <v>67</v>
      </c>
      <c r="M7" s="211" t="s">
        <v>86</v>
      </c>
      <c r="N7" s="211" t="s">
        <v>394</v>
      </c>
      <c r="O7" s="211" t="s">
        <v>398</v>
      </c>
      <c r="P7" s="211" t="s">
        <v>141</v>
      </c>
      <c r="Q7" s="211" t="s">
        <v>140</v>
      </c>
      <c r="R7" s="211" t="s">
        <v>68</v>
      </c>
      <c r="S7" s="212" t="s">
        <v>221</v>
      </c>
      <c r="T7" s="40"/>
      <c r="U7" s="40"/>
      <c r="V7" s="40"/>
      <c r="W7" s="40"/>
      <c r="X7" s="40"/>
      <c r="Y7" s="40"/>
      <c r="Z7" s="40"/>
      <c r="AA7" s="40"/>
    </row>
    <row r="8" spans="1:27" ht="36.75" customHeight="1" thickBot="1">
      <c r="A8" s="39"/>
      <c r="B8" s="39"/>
      <c r="C8" s="39"/>
      <c r="D8" s="39"/>
      <c r="E8" s="39"/>
      <c r="F8" s="39"/>
      <c r="G8" s="39"/>
      <c r="H8" s="39"/>
      <c r="I8" s="39"/>
      <c r="J8" s="78"/>
      <c r="K8" s="78"/>
      <c r="L8" s="200" t="s">
        <v>493</v>
      </c>
      <c r="M8" s="287" t="str">
        <f>IF(Peligrosidad!C10="Otra",Peligrosidad!$G$10,Peligrosidad!$C$10)</f>
        <v>Coturnix coturnix japónica</v>
      </c>
      <c r="N8" s="184" t="str">
        <f>+Peligrosidad!$D$10</f>
        <v>DL50</v>
      </c>
      <c r="O8" s="185">
        <f>+Peligrosidad!$E$10</f>
        <v>0</v>
      </c>
      <c r="P8" s="186" t="str">
        <f>+B64</f>
        <v>No aplica</v>
      </c>
      <c r="Q8" s="186" t="str">
        <f t="shared" ref="Q8:Q13" si="0">IF(OR(P8=0,P8="Faltan Datos"),"Faltan Datos",IF(P8= "No aplica","No aplica",O8/P8))</f>
        <v>No aplica</v>
      </c>
      <c r="R8" s="187">
        <v>10</v>
      </c>
      <c r="S8" s="201" t="str">
        <f>IF(P8="No aplica","",IF((R8&gt;Q8),"SI","NO"))</f>
        <v/>
      </c>
      <c r="T8" s="40"/>
      <c r="U8" s="40"/>
      <c r="V8" s="40"/>
      <c r="W8" s="40"/>
      <c r="X8" s="40"/>
      <c r="Y8" s="40"/>
      <c r="Z8" s="40"/>
      <c r="AA8" s="40"/>
    </row>
    <row r="9" spans="1:27" s="39" customFormat="1" ht="36.75" customHeight="1" thickBot="1">
      <c r="A9" s="588" t="str">
        <f>CONCATENATE("Factores de ajuste de datos de residuos Percentil 90th (MAF90) para aplicaciones múltiples (n = 1-8 aplicaciones (considerando un DT50 de ",B24," días en el foliaje).")</f>
        <v>Factores de ajuste de datos de residuos Percentil 90th (MAF90) para aplicaciones múltiples (n = 1-8 aplicaciones (considerando un DT50 de 0 días en el foliaje).</v>
      </c>
      <c r="B9" s="589"/>
      <c r="C9" s="589"/>
      <c r="D9" s="589"/>
      <c r="E9" s="589"/>
      <c r="F9" s="589"/>
      <c r="G9" s="589"/>
      <c r="H9" s="589"/>
      <c r="I9" s="589"/>
      <c r="J9" s="590"/>
      <c r="L9" s="192" t="s">
        <v>494</v>
      </c>
      <c r="M9" s="286" t="str">
        <f>IF(Peligrosidad!C11="Otra",Peligrosidad!$G$11,Peligrosidad!$C$11)</f>
        <v>Anas platyrhynchos</v>
      </c>
      <c r="N9" s="193" t="str">
        <f>+Peligrosidad!$D$11</f>
        <v>NOEC</v>
      </c>
      <c r="O9" s="194" t="str">
        <f>IF((ISBLANK(Peligrosidad!E11))," ",IF(Peligrosidad!F11="mg/kg peso corporal",Peligrosidad!E11,IF(Peligrosidad!F11="mg/kg dieta",Peligrosidad!E11/10,IF(Peligrosidad!F11="ppm",Peligrosidad!E11/10,"Verifique unidad de medida en tabla Peligrosidad"))))</f>
        <v xml:space="preserve"> </v>
      </c>
      <c r="P9" s="194" t="str">
        <f>+C64</f>
        <v>No aplica</v>
      </c>
      <c r="Q9" s="194" t="str">
        <f t="shared" si="0"/>
        <v>No aplica</v>
      </c>
      <c r="R9" s="193">
        <v>10</v>
      </c>
      <c r="S9" s="201" t="str">
        <f>IF(P9="No aplica","",IF((R9&gt;Q9),"SI","NO"))</f>
        <v/>
      </c>
      <c r="T9" s="40"/>
      <c r="U9" s="40"/>
      <c r="V9" s="40"/>
      <c r="W9" s="40"/>
      <c r="X9" s="40"/>
      <c r="Y9" s="40"/>
      <c r="Z9" s="40"/>
      <c r="AA9" s="40"/>
    </row>
    <row r="10" spans="1:27" s="39" customFormat="1" ht="36.75" customHeight="1">
      <c r="A10" s="233" t="s">
        <v>148</v>
      </c>
      <c r="B10" s="586" t="s">
        <v>149</v>
      </c>
      <c r="C10" s="586"/>
      <c r="D10" s="586"/>
      <c r="E10" s="586"/>
      <c r="F10" s="586"/>
      <c r="G10" s="586"/>
      <c r="H10" s="586"/>
      <c r="I10" s="586"/>
      <c r="J10" s="587"/>
      <c r="L10" s="200" t="s">
        <v>495</v>
      </c>
      <c r="M10" s="287" t="str">
        <f>IF(Peligrosidad!C10="Otra",Peligrosidad!$G$10,Peligrosidad!$C$10)</f>
        <v>Coturnix coturnix japónica</v>
      </c>
      <c r="N10" s="184" t="str">
        <f>+Peligrosidad!$D$10</f>
        <v>DL50</v>
      </c>
      <c r="O10" s="185">
        <f>+Peligrosidad!$E$10</f>
        <v>0</v>
      </c>
      <c r="P10" s="186" t="str">
        <f>+B72</f>
        <v>No aplica</v>
      </c>
      <c r="Q10" s="186" t="str">
        <f t="shared" si="0"/>
        <v>No aplica</v>
      </c>
      <c r="R10" s="187">
        <v>10</v>
      </c>
      <c r="S10" s="201" t="str">
        <f t="shared" ref="S10:S12" si="1">IF(P10="No aplica","",IF((R10&gt;Q10),"SI","NO"))</f>
        <v/>
      </c>
    </row>
    <row r="11" spans="1:27" s="39" customFormat="1" ht="36.75" customHeight="1" thickBot="1">
      <c r="A11" s="118"/>
      <c r="B11" s="117">
        <v>1</v>
      </c>
      <c r="C11" s="117">
        <v>2</v>
      </c>
      <c r="D11" s="117">
        <v>3</v>
      </c>
      <c r="E11" s="117">
        <v>4</v>
      </c>
      <c r="F11" s="117">
        <v>5</v>
      </c>
      <c r="G11" s="117">
        <v>6</v>
      </c>
      <c r="H11" s="117">
        <v>7</v>
      </c>
      <c r="I11" s="117">
        <v>8</v>
      </c>
      <c r="J11" s="119" t="s">
        <v>150</v>
      </c>
      <c r="L11" s="202" t="s">
        <v>496</v>
      </c>
      <c r="M11" s="288" t="str">
        <f>IF(Peligrosidad!C11="Otra",Peligrosidad!$G$11,Peligrosidad!$C$11)</f>
        <v>Anas platyrhynchos</v>
      </c>
      <c r="N11" s="196" t="str">
        <f>+Peligrosidad!$D$11</f>
        <v>NOEC</v>
      </c>
      <c r="O11" s="197" t="str">
        <f>IF((ISBLANK(Peligrosidad!E11))," ",IF(Peligrosidad!F11="mg/kg peso corporal",Peligrosidad!E11,IF(Peligrosidad!F11="mg/kg dieta",Peligrosidad!E11/10,IF(Peligrosidad!F11="ppm",Peligrosidad!E11/10,"Verifique unidad de medida en tabla Peligrosidad"))))</f>
        <v xml:space="preserve"> </v>
      </c>
      <c r="P11" s="197" t="str">
        <f>+B72</f>
        <v>No aplica</v>
      </c>
      <c r="Q11" s="197" t="str">
        <f t="shared" si="0"/>
        <v>No aplica</v>
      </c>
      <c r="R11" s="196">
        <v>10</v>
      </c>
      <c r="S11" s="201" t="str">
        <f t="shared" si="1"/>
        <v/>
      </c>
    </row>
    <row r="12" spans="1:27" s="39" customFormat="1" ht="36.75" customHeight="1">
      <c r="A12" s="118">
        <v>7</v>
      </c>
      <c r="B12" s="117" t="s">
        <v>151</v>
      </c>
      <c r="C12" s="117" t="s">
        <v>152</v>
      </c>
      <c r="D12" s="117" t="s">
        <v>153</v>
      </c>
      <c r="E12" s="117" t="s">
        <v>154</v>
      </c>
      <c r="F12" s="117" t="s">
        <v>155</v>
      </c>
      <c r="G12" s="117" t="s">
        <v>155</v>
      </c>
      <c r="H12" s="117" t="s">
        <v>155</v>
      </c>
      <c r="I12" s="117" t="s">
        <v>155</v>
      </c>
      <c r="J12" s="119" t="s">
        <v>156</v>
      </c>
      <c r="L12" s="188" t="s">
        <v>497</v>
      </c>
      <c r="M12" s="285" t="str">
        <f>IF(Peligrosidad!C10="Otra",Peligrosidad!$G$10,Peligrosidad!$C$10)</f>
        <v>Coturnix coturnix japónica</v>
      </c>
      <c r="N12" s="191" t="str">
        <f>+Peligrosidad!$D$10</f>
        <v>DL50</v>
      </c>
      <c r="O12" s="190">
        <f>+Peligrosidad!$E$10</f>
        <v>0</v>
      </c>
      <c r="P12" s="190" t="str">
        <f>+B79</f>
        <v>No aplica</v>
      </c>
      <c r="Q12" s="190" t="str">
        <f t="shared" si="0"/>
        <v>No aplica</v>
      </c>
      <c r="R12" s="191">
        <v>10</v>
      </c>
      <c r="S12" s="201" t="str">
        <f t="shared" si="1"/>
        <v/>
      </c>
      <c r="Z12" s="8"/>
    </row>
    <row r="13" spans="1:27" s="39" customFormat="1" ht="36.75" customHeight="1" thickBot="1">
      <c r="A13" s="118">
        <v>10</v>
      </c>
      <c r="B13" s="117" t="s">
        <v>151</v>
      </c>
      <c r="C13" s="117" t="s">
        <v>157</v>
      </c>
      <c r="D13" s="117" t="s">
        <v>158</v>
      </c>
      <c r="E13" s="117" t="s">
        <v>158</v>
      </c>
      <c r="F13" s="117" t="s">
        <v>153</v>
      </c>
      <c r="G13" s="117" t="s">
        <v>153</v>
      </c>
      <c r="H13" s="117" t="s">
        <v>153</v>
      </c>
      <c r="I13" s="117" t="s">
        <v>153</v>
      </c>
      <c r="J13" s="119" t="s">
        <v>153</v>
      </c>
      <c r="L13" s="192" t="s">
        <v>498</v>
      </c>
      <c r="M13" s="286" t="str">
        <f>IF(Peligrosidad!C11="Otra",Peligrosidad!$G$11,Peligrosidad!$C$11)</f>
        <v>Anas platyrhynchos</v>
      </c>
      <c r="N13" s="198" t="str">
        <f>+Peligrosidad!$D$11</f>
        <v>NOEC</v>
      </c>
      <c r="O13" s="199" t="str">
        <f>IF((ISBLANK(Peligrosidad!E11))," ",IF(Peligrosidad!F11="mg/kg peso corporal",Peligrosidad!E11,IF(Peligrosidad!F11="mg/kg dieta",Peligrosidad!E11/10,IF(Peligrosidad!F11="ppm",Peligrosidad!E11/10,"Verifique unidad de medida en tabla Peligrosidad"))))</f>
        <v xml:space="preserve"> </v>
      </c>
      <c r="P13" s="194" t="str">
        <f>+B80</f>
        <v>No aplica</v>
      </c>
      <c r="Q13" s="194" t="str">
        <f t="shared" si="0"/>
        <v>No aplica</v>
      </c>
      <c r="R13" s="193">
        <v>5</v>
      </c>
      <c r="S13" s="201" t="str">
        <f>IF(P13="No aplica","",IF((R13&gt;Q13),"SI","NO"))</f>
        <v/>
      </c>
    </row>
    <row r="14" spans="1:27" s="39" customFormat="1" ht="30" customHeight="1" thickBot="1">
      <c r="A14" s="120">
        <v>14</v>
      </c>
      <c r="B14" s="121" t="s">
        <v>151</v>
      </c>
      <c r="C14" s="121" t="s">
        <v>159</v>
      </c>
      <c r="D14" s="121" t="s">
        <v>157</v>
      </c>
      <c r="E14" s="121" t="s">
        <v>157</v>
      </c>
      <c r="F14" s="121" t="s">
        <v>152</v>
      </c>
      <c r="G14" s="121" t="s">
        <v>152</v>
      </c>
      <c r="H14" s="121" t="s">
        <v>152</v>
      </c>
      <c r="I14" s="121" t="s">
        <v>152</v>
      </c>
      <c r="J14" s="122" t="s">
        <v>152</v>
      </c>
    </row>
    <row r="15" spans="1:27" s="8" customFormat="1" ht="30" customHeight="1" thickBot="1">
      <c r="A15" s="315"/>
      <c r="B15" s="315"/>
      <c r="C15" s="315"/>
      <c r="D15" s="315"/>
      <c r="E15" s="315"/>
      <c r="F15" s="315"/>
      <c r="G15" s="315"/>
      <c r="H15" s="315"/>
      <c r="I15" s="315"/>
      <c r="J15" s="315"/>
      <c r="K15" s="316"/>
      <c r="L15" s="568" t="str">
        <f>CONCATENATE(Identificación!B4,": Cálculo del riesgo para aves en el primer nivel para aplicaciones en tratamiento de semillas")</f>
        <v>: Cálculo del riesgo para aves en el primer nivel para aplicaciones en tratamiento de semillas</v>
      </c>
      <c r="M15" s="569"/>
      <c r="N15" s="569"/>
      <c r="O15" s="569"/>
      <c r="P15" s="569"/>
      <c r="Q15" s="569"/>
      <c r="R15" s="569"/>
      <c r="S15" s="570"/>
    </row>
    <row r="16" spans="1:27" s="8" customFormat="1" ht="30" customHeight="1" thickBot="1">
      <c r="A16" s="315"/>
      <c r="B16" s="315"/>
      <c r="C16" s="315"/>
      <c r="D16" s="315"/>
      <c r="E16" s="315"/>
      <c r="F16" s="315"/>
      <c r="G16" s="315"/>
      <c r="H16" s="315"/>
      <c r="I16" s="315"/>
      <c r="J16" s="315"/>
      <c r="K16" s="316"/>
      <c r="L16" s="210" t="s">
        <v>67</v>
      </c>
      <c r="M16" s="211" t="s">
        <v>86</v>
      </c>
      <c r="N16" s="211" t="s">
        <v>394</v>
      </c>
      <c r="O16" s="211" t="s">
        <v>398</v>
      </c>
      <c r="P16" s="211" t="s">
        <v>141</v>
      </c>
      <c r="Q16" s="211" t="s">
        <v>140</v>
      </c>
      <c r="R16" s="211" t="s">
        <v>68</v>
      </c>
      <c r="S16" s="212" t="s">
        <v>221</v>
      </c>
    </row>
    <row r="17" spans="1:19" s="8" customFormat="1" ht="30" customHeight="1">
      <c r="A17" s="315"/>
      <c r="B17" s="315"/>
      <c r="C17" s="315"/>
      <c r="D17" s="315"/>
      <c r="E17" s="315"/>
      <c r="F17" s="315"/>
      <c r="G17" s="315"/>
      <c r="H17" s="315"/>
      <c r="I17" s="315"/>
      <c r="J17" s="315"/>
      <c r="K17" s="316"/>
      <c r="L17" s="200" t="s">
        <v>517</v>
      </c>
      <c r="M17" s="287" t="str">
        <f>IF(Peligrosidad!C19="Otra",Peligrosidad!$G$10,Peligrosidad!$C$10)</f>
        <v>Coturnix coturnix japónica</v>
      </c>
      <c r="N17" s="184" t="str">
        <f>+Peligrosidad!$D$10</f>
        <v>DL50</v>
      </c>
      <c r="O17" s="185">
        <f>+Peligrosidad!$E$10</f>
        <v>0</v>
      </c>
      <c r="P17" s="186">
        <f>+F64</f>
        <v>0</v>
      </c>
      <c r="Q17" s="186" t="str">
        <f>IF(OR(P17=0,P17="Faltan Datos"),"Faltan Datos",IF(P17= "No aplica","No aplica",O17/P17))</f>
        <v>Faltan Datos</v>
      </c>
      <c r="R17" s="187">
        <v>10</v>
      </c>
      <c r="S17" s="201" t="str">
        <f>IF(P17="No aplica","",IF((R17&gt;Q17),"SI","NO"))</f>
        <v>NO</v>
      </c>
    </row>
    <row r="18" spans="1:19" s="39" customFormat="1" ht="30" customHeight="1" thickBot="1">
      <c r="A18" s="317"/>
      <c r="B18" s="317"/>
      <c r="C18" s="318"/>
      <c r="D18" s="319"/>
      <c r="E18" s="320"/>
      <c r="F18" s="320"/>
      <c r="G18" s="320"/>
      <c r="H18" s="320"/>
      <c r="I18" s="320"/>
      <c r="J18" s="320"/>
      <c r="K18" s="316"/>
      <c r="L18" s="192" t="s">
        <v>518</v>
      </c>
      <c r="M18" s="286" t="str">
        <f>IF(Peligrosidad!C20="Otra",Peligrosidad!$G$11,Peligrosidad!$C$11)</f>
        <v>Anas platyrhynchos</v>
      </c>
      <c r="N18" s="193" t="str">
        <f>+Peligrosidad!$D$11</f>
        <v>NOEC</v>
      </c>
      <c r="O18" s="194" t="str">
        <f>IF((ISBLANK(Peligrosidad!E11))," ",IF(Peligrosidad!F11="mg/kg peso corporal",Peligrosidad!E11,IF(Peligrosidad!F11="mg/kg dieta",Peligrosidad!E11/10,IF(Peligrosidad!F11="ppm",Peligrosidad!E11/10,"Verifique unidad de medida en tabla Peligrosidad"))))</f>
        <v xml:space="preserve"> </v>
      </c>
      <c r="P18" s="186">
        <f>+G64</f>
        <v>0</v>
      </c>
      <c r="Q18" s="194" t="str">
        <f>IF(OR(P18=0,P18="Faltan Datos"),"Faltan Datos",IF(P18= "No aplica","No aplica",O18/P18))</f>
        <v>Faltan Datos</v>
      </c>
      <c r="R18" s="193">
        <v>10</v>
      </c>
      <c r="S18" s="201" t="str">
        <f t="shared" ref="S18:S20" si="2">IF(P18="No aplica","",IF((R18&gt;Q18),"SI","NO"))</f>
        <v>NO</v>
      </c>
    </row>
    <row r="19" spans="1:19" s="39" customFormat="1" ht="30" customHeight="1">
      <c r="A19" s="317"/>
      <c r="B19" s="317"/>
      <c r="C19" s="318"/>
      <c r="D19" s="319"/>
      <c r="E19" s="320"/>
      <c r="F19" s="320"/>
      <c r="G19" s="320"/>
      <c r="H19" s="320"/>
      <c r="I19" s="320"/>
      <c r="J19" s="320"/>
      <c r="K19" s="316"/>
      <c r="L19" s="200" t="s">
        <v>517</v>
      </c>
      <c r="M19" s="287" t="str">
        <f>IF(Peligrosidad!C21="Otra",Peligrosidad!$G$10,Peligrosidad!$C$10)</f>
        <v>Coturnix coturnix japónica</v>
      </c>
      <c r="N19" s="184" t="str">
        <f>+Peligrosidad!$D$10</f>
        <v>DL50</v>
      </c>
      <c r="O19" s="185">
        <f>+Peligrosidad!$E$10</f>
        <v>0</v>
      </c>
      <c r="P19" s="232">
        <f>+J64</f>
        <v>0</v>
      </c>
      <c r="Q19" s="186" t="str">
        <f>IF(OR(P19=0,P19="Faltan Datos"),"Faltan Datos",IF(P19= "No aplica","No aplica",O19/P19))</f>
        <v>Faltan Datos</v>
      </c>
      <c r="R19" s="187">
        <v>10</v>
      </c>
      <c r="S19" s="201" t="str">
        <f t="shared" si="2"/>
        <v>NO</v>
      </c>
    </row>
    <row r="20" spans="1:19" s="39" customFormat="1" ht="30" customHeight="1" thickBot="1">
      <c r="A20" s="317"/>
      <c r="B20" s="317"/>
      <c r="C20" s="318"/>
      <c r="D20" s="319"/>
      <c r="E20" s="320"/>
      <c r="F20" s="320"/>
      <c r="G20" s="320"/>
      <c r="H20" s="320"/>
      <c r="I20" s="320"/>
      <c r="J20" s="320"/>
      <c r="K20" s="316"/>
      <c r="L20" s="192" t="s">
        <v>518</v>
      </c>
      <c r="M20" s="286" t="str">
        <f>IF(Peligrosidad!C22="Otra",Peligrosidad!$G$11,Peligrosidad!$C$11)</f>
        <v>Anas platyrhynchos</v>
      </c>
      <c r="N20" s="193" t="str">
        <f>+Peligrosidad!$D$11</f>
        <v>NOEC</v>
      </c>
      <c r="O20" s="194" t="str">
        <f>IF((ISBLANK(Peligrosidad!E11))," ",IF(Peligrosidad!F11="mg/kg peso corporal",Peligrosidad!E11,IF(Peligrosidad!F11="mg/kg dieta",Peligrosidad!E11/10,IF(Peligrosidad!F11="ppm",Peligrosidad!E11/10,"Verifique unidad de medida en tabla Peligrosidad"))))</f>
        <v xml:space="preserve"> </v>
      </c>
      <c r="P20" s="232" t="e">
        <f>+K64</f>
        <v>#VALUE!</v>
      </c>
      <c r="Q20" s="194" t="e">
        <f>IF(OR(P20=0,P20="Faltan Datos"),"Faltan Datos",IF(P20= "No aplica","No aplica",O20/P20))</f>
        <v>#VALUE!</v>
      </c>
      <c r="R20" s="193">
        <v>10</v>
      </c>
      <c r="S20" s="201" t="e">
        <f t="shared" si="2"/>
        <v>#VALUE!</v>
      </c>
    </row>
    <row r="21" spans="1:19" s="40" customFormat="1">
      <c r="A21" s="68"/>
      <c r="B21" s="68"/>
      <c r="C21" s="66"/>
      <c r="D21" s="69"/>
    </row>
    <row r="22" spans="1:19" s="40" customFormat="1" ht="23.25" hidden="1" customHeight="1" thickBot="1">
      <c r="A22" s="591" t="s">
        <v>160</v>
      </c>
      <c r="B22" s="592"/>
      <c r="C22" s="592"/>
      <c r="D22" s="592"/>
      <c r="E22" s="592"/>
      <c r="F22" s="592"/>
      <c r="G22" s="592"/>
      <c r="H22" s="592"/>
      <c r="I22" s="592"/>
      <c r="J22" s="593"/>
    </row>
    <row r="23" spans="1:19" s="40" customFormat="1" ht="38.25" hidden="1" customHeight="1">
      <c r="A23" s="234" t="s">
        <v>161</v>
      </c>
      <c r="B23" s="235" t="s">
        <v>162</v>
      </c>
      <c r="C23" s="235" t="s">
        <v>163</v>
      </c>
      <c r="D23" s="235" t="s">
        <v>164</v>
      </c>
      <c r="E23" s="235" t="s">
        <v>165</v>
      </c>
      <c r="F23" s="235" t="s">
        <v>166</v>
      </c>
      <c r="G23" s="235" t="s">
        <v>167</v>
      </c>
      <c r="H23" s="235" t="s">
        <v>450</v>
      </c>
      <c r="I23" s="235" t="s">
        <v>451</v>
      </c>
      <c r="J23" s="236" t="s">
        <v>146</v>
      </c>
    </row>
    <row r="24" spans="1:19" s="40" customFormat="1" ht="38.25" hidden="1" customHeight="1" thickBot="1">
      <c r="A24" s="268">
        <f>LN(2)</f>
        <v>0.69314718055994529</v>
      </c>
      <c r="B24" s="139">
        <f>+Peligrosidad!E17</f>
        <v>0</v>
      </c>
      <c r="C24" s="139" t="str">
        <f>IF(OR(ISBLANK(B24),B24=0),"NA",A24/B24)</f>
        <v>NA</v>
      </c>
      <c r="D24" s="269">
        <f>+'Patrón de uso'!B17*'Patrón de uso'!B19</f>
        <v>0</v>
      </c>
      <c r="E24" s="269">
        <f>+'Patrón de uso'!B18</f>
        <v>0</v>
      </c>
      <c r="F24" s="139" t="str">
        <f>IF(C24="NA","NA",-(D24*C24*E24))</f>
        <v>NA</v>
      </c>
      <c r="G24" s="139" t="str">
        <f>IF(C24="NA","NA",-(C24*E24))</f>
        <v>NA</v>
      </c>
      <c r="H24" s="139" t="str">
        <f>IF(C24="NA","NA",EXP(F24))</f>
        <v>NA</v>
      </c>
      <c r="I24" s="139" t="str">
        <f>IF(C24="NA","NA",EXP(G24))</f>
        <v>NA</v>
      </c>
      <c r="J24" s="270" t="str">
        <f>IF(OR(ISBLANK(B24),OR(B24=0,I24=1)),"No aplica",(1-H24)/(1-I24))</f>
        <v>No aplica</v>
      </c>
    </row>
    <row r="25" spans="1:19" s="40" customFormat="1" ht="38.25" hidden="1" customHeight="1" thickBot="1">
      <c r="A25" s="145"/>
      <c r="B25" s="146"/>
      <c r="C25" s="145"/>
      <c r="D25" s="147"/>
      <c r="E25" s="147"/>
      <c r="F25" s="145"/>
      <c r="G25" s="145"/>
      <c r="H25" s="145"/>
      <c r="I25" s="145"/>
      <c r="J25" s="148"/>
    </row>
    <row r="26" spans="1:19" s="40" customFormat="1" ht="38.25" hidden="1" customHeight="1" thickBot="1">
      <c r="A26" s="591" t="s">
        <v>168</v>
      </c>
      <c r="B26" s="592"/>
      <c r="C26" s="592"/>
      <c r="D26" s="592"/>
      <c r="E26" s="592"/>
      <c r="F26" s="592"/>
      <c r="G26" s="592"/>
      <c r="H26" s="592"/>
      <c r="I26" s="592"/>
      <c r="J26" s="593"/>
    </row>
    <row r="27" spans="1:19" s="40" customFormat="1" ht="45" hidden="1">
      <c r="A27" s="237" t="s">
        <v>161</v>
      </c>
      <c r="B27" s="238" t="s">
        <v>162</v>
      </c>
      <c r="C27" s="238" t="s">
        <v>163</v>
      </c>
      <c r="D27" s="238" t="s">
        <v>164</v>
      </c>
      <c r="E27" s="238" t="s">
        <v>165</v>
      </c>
      <c r="F27" s="238" t="s">
        <v>169</v>
      </c>
      <c r="G27" s="238" t="s">
        <v>170</v>
      </c>
      <c r="H27" s="238" t="s">
        <v>171</v>
      </c>
      <c r="I27" s="238" t="s">
        <v>172</v>
      </c>
      <c r="J27" s="239" t="s">
        <v>173</v>
      </c>
    </row>
    <row r="28" spans="1:19" s="40" customFormat="1" hidden="1">
      <c r="A28" s="140">
        <f>+A24</f>
        <v>0.69314718055994529</v>
      </c>
      <c r="B28" s="135">
        <f>+B24</f>
        <v>0</v>
      </c>
      <c r="C28" s="135" t="str">
        <f>+C24</f>
        <v>NA</v>
      </c>
      <c r="D28" s="136">
        <f>+D24</f>
        <v>0</v>
      </c>
      <c r="E28" s="136">
        <f>+E24</f>
        <v>0</v>
      </c>
      <c r="F28" s="135" t="str">
        <f>IF(C24="NA","NA",-(2*D28*C28*E28))</f>
        <v>NA</v>
      </c>
      <c r="G28" s="135" t="str">
        <f>IF(C24="NA","NA",-(2*C28*E28))</f>
        <v>NA</v>
      </c>
      <c r="H28" s="135" t="str">
        <f>IF(C24="NA","NA",EXP(F28))</f>
        <v>NA</v>
      </c>
      <c r="I28" s="135" t="str">
        <f>IF(C24="NA","NA",EXP(G28))</f>
        <v>NA</v>
      </c>
      <c r="J28" s="141" t="str">
        <f>IF(OR(ISBLANK(B24),OR(B24=0,I28=1)),"No aplica",(1-H28)/(1-I28))</f>
        <v>No aplica</v>
      </c>
    </row>
    <row r="29" spans="1:19" s="40" customFormat="1" ht="15.75" hidden="1" thickBot="1">
      <c r="A29" s="575" t="s">
        <v>452</v>
      </c>
      <c r="B29" s="576"/>
      <c r="C29" s="576"/>
      <c r="D29" s="576"/>
      <c r="E29" s="576"/>
      <c r="F29" s="576"/>
      <c r="G29" s="576"/>
      <c r="H29" s="576"/>
      <c r="I29" s="576"/>
      <c r="J29" s="577"/>
    </row>
    <row r="30" spans="1:19" s="40" customFormat="1" ht="15.75" hidden="1" thickBot="1">
      <c r="A30" s="66"/>
      <c r="B30" s="66"/>
      <c r="C30" s="66"/>
      <c r="D30" s="66"/>
      <c r="E30" s="66"/>
      <c r="F30" s="66"/>
      <c r="G30" s="66"/>
      <c r="H30" s="66"/>
      <c r="I30" s="66"/>
      <c r="J30" s="66"/>
    </row>
    <row r="31" spans="1:19" s="40" customFormat="1" hidden="1">
      <c r="A31" s="149" t="s">
        <v>146</v>
      </c>
      <c r="B31" s="150" t="str">
        <f>J24</f>
        <v>No aplica</v>
      </c>
      <c r="C31" s="66"/>
      <c r="D31" s="66"/>
      <c r="E31" s="66"/>
      <c r="F31" s="66"/>
      <c r="G31" s="66"/>
      <c r="H31" s="66"/>
      <c r="I31" s="66"/>
      <c r="J31" s="66"/>
    </row>
    <row r="32" spans="1:19" s="40" customFormat="1" hidden="1">
      <c r="A32" s="140" t="s">
        <v>174</v>
      </c>
      <c r="B32" s="151">
        <v>50.5</v>
      </c>
      <c r="C32" s="108"/>
      <c r="D32" s="108"/>
      <c r="E32" s="108"/>
      <c r="F32" s="108"/>
      <c r="G32" s="108"/>
      <c r="H32" s="108"/>
      <c r="I32" s="108"/>
      <c r="J32" s="108"/>
      <c r="K32" s="109"/>
    </row>
    <row r="33" spans="1:11" s="40" customFormat="1" hidden="1">
      <c r="A33" s="140" t="s">
        <v>175</v>
      </c>
      <c r="B33" s="151">
        <v>1.28</v>
      </c>
      <c r="C33" s="108"/>
      <c r="D33" s="108"/>
      <c r="E33" s="108"/>
      <c r="F33" s="108"/>
      <c r="G33" s="108"/>
      <c r="H33" s="108"/>
      <c r="I33" s="108"/>
      <c r="J33" s="108"/>
      <c r="K33" s="109"/>
    </row>
    <row r="34" spans="1:11" s="40" customFormat="1" hidden="1">
      <c r="A34" s="140" t="s">
        <v>173</v>
      </c>
      <c r="B34" s="151" t="str">
        <f>J28</f>
        <v>No aplica</v>
      </c>
      <c r="C34" s="108"/>
      <c r="D34" s="108"/>
      <c r="E34" s="108"/>
      <c r="F34" s="108"/>
      <c r="G34" s="108"/>
      <c r="H34" s="108"/>
      <c r="I34" s="108"/>
      <c r="J34" s="108"/>
      <c r="K34" s="109"/>
    </row>
    <row r="35" spans="1:11" s="40" customFormat="1" hidden="1">
      <c r="A35" s="140" t="s">
        <v>176</v>
      </c>
      <c r="B35" s="151">
        <v>1206.9000000000001</v>
      </c>
      <c r="C35" s="108"/>
      <c r="D35" s="108"/>
      <c r="E35" s="108"/>
      <c r="F35" s="108"/>
      <c r="G35" s="108"/>
      <c r="H35" s="108"/>
      <c r="I35" s="108"/>
      <c r="J35" s="108"/>
      <c r="K35" s="109"/>
    </row>
    <row r="36" spans="1:11" s="40" customFormat="1" hidden="1">
      <c r="A36" s="140" t="s">
        <v>177</v>
      </c>
      <c r="B36" s="151" t="str">
        <f>IF(OR(ISBLANK(B35),B34="No aplica"),"No aplica",SQRT((B34*B35)))</f>
        <v>No aplica</v>
      </c>
      <c r="C36" s="108"/>
      <c r="D36" s="108"/>
      <c r="E36" s="108"/>
      <c r="F36" s="108"/>
      <c r="G36" s="108"/>
      <c r="H36" s="108"/>
      <c r="I36" s="108"/>
      <c r="J36" s="108"/>
      <c r="K36" s="109"/>
    </row>
    <row r="37" spans="1:11" s="40" customFormat="1" hidden="1">
      <c r="A37" s="140" t="s">
        <v>178</v>
      </c>
      <c r="B37" s="151">
        <v>95</v>
      </c>
      <c r="C37" s="108"/>
      <c r="D37" s="108"/>
      <c r="E37" s="108"/>
      <c r="F37" s="108"/>
      <c r="G37" s="108"/>
      <c r="H37" s="108"/>
      <c r="I37" s="108"/>
      <c r="J37" s="108"/>
      <c r="K37" s="109"/>
    </row>
    <row r="38" spans="1:11" s="40" customFormat="1" ht="15.75" hidden="1" thickBot="1">
      <c r="A38" s="142" t="s">
        <v>138</v>
      </c>
      <c r="B38" s="152" t="str">
        <f>IF(OR(ISBLANK(B37),OR(B31="No aplica",B36="NA")),"No aplica",((B31*B32)+(B33*B36))/B37)</f>
        <v>No aplica</v>
      </c>
      <c r="C38" s="108"/>
      <c r="D38" s="108"/>
      <c r="E38" s="108"/>
      <c r="F38" s="108"/>
      <c r="G38" s="108"/>
      <c r="H38" s="108"/>
      <c r="I38" s="108"/>
      <c r="J38" s="108"/>
      <c r="K38" s="109"/>
    </row>
    <row r="39" spans="1:11" s="40" customFormat="1" ht="15.75" hidden="1" thickBot="1">
      <c r="C39" s="109"/>
      <c r="D39" s="109"/>
      <c r="E39" s="109"/>
      <c r="F39" s="109"/>
      <c r="G39" s="109"/>
      <c r="H39" s="109"/>
      <c r="I39" s="109"/>
      <c r="J39" s="109"/>
      <c r="K39" s="109"/>
    </row>
    <row r="40" spans="1:11" s="40" customFormat="1" ht="15.75" hidden="1" thickBot="1">
      <c r="A40" s="562" t="str">
        <f>CONCATENATE(Identificación!B4,": Cálculo de la exposición para el RIESGO REPRODUCTIVO  en aves")</f>
        <v>: Cálculo de la exposición para el RIESGO REPRODUCTIVO  en aves</v>
      </c>
      <c r="B40" s="563"/>
      <c r="C40" s="563"/>
      <c r="D40" s="563"/>
      <c r="E40" s="563"/>
      <c r="F40" s="563"/>
      <c r="G40" s="563"/>
      <c r="H40" s="563"/>
      <c r="I40" s="564"/>
    </row>
    <row r="41" spans="1:11" s="40" customFormat="1" hidden="1">
      <c r="A41" s="153"/>
      <c r="I41" s="154"/>
    </row>
    <row r="42" spans="1:11" s="40" customFormat="1" ht="17.25" hidden="1">
      <c r="A42" s="155" t="s">
        <v>453</v>
      </c>
      <c r="B42" s="156"/>
      <c r="C42" s="156"/>
      <c r="D42" s="156"/>
      <c r="E42" s="156"/>
      <c r="I42" s="154"/>
    </row>
    <row r="43" spans="1:11" s="40" customFormat="1" hidden="1">
      <c r="A43" s="153"/>
      <c r="I43" s="154"/>
    </row>
    <row r="44" spans="1:11" s="40" customFormat="1" ht="15" hidden="1" customHeight="1">
      <c r="A44" s="544" t="s">
        <v>454</v>
      </c>
      <c r="B44" s="545"/>
      <c r="C44" s="545"/>
      <c r="D44" s="545"/>
      <c r="E44" s="545"/>
      <c r="F44" s="545"/>
      <c r="G44" s="545"/>
      <c r="H44" s="545"/>
      <c r="I44" s="546"/>
    </row>
    <row r="45" spans="1:11" s="40" customFormat="1" ht="15.75" hidden="1" customHeight="1">
      <c r="A45" s="153"/>
      <c r="I45" s="154"/>
    </row>
    <row r="46" spans="1:11" s="40" customFormat="1" ht="15.75" hidden="1" thickBot="1">
      <c r="A46" s="583" t="s">
        <v>455</v>
      </c>
      <c r="B46" s="584"/>
      <c r="C46" s="584"/>
      <c r="D46" s="584"/>
      <c r="E46" s="584"/>
      <c r="F46" s="584"/>
      <c r="G46" s="584"/>
      <c r="H46" s="584"/>
      <c r="I46" s="585"/>
    </row>
    <row r="47" spans="1:11" s="40" customFormat="1" ht="15.75" hidden="1" thickBot="1">
      <c r="A47" s="67"/>
      <c r="B47" s="67"/>
      <c r="C47" s="67"/>
      <c r="D47" s="67"/>
      <c r="E47" s="67"/>
      <c r="F47" s="67"/>
      <c r="G47" s="67"/>
      <c r="H47" s="67"/>
      <c r="I47" s="67"/>
    </row>
    <row r="48" spans="1:11" s="40" customFormat="1" hidden="1">
      <c r="A48" s="578" t="s">
        <v>179</v>
      </c>
      <c r="B48" s="579"/>
      <c r="C48" s="579"/>
      <c r="D48" s="579"/>
      <c r="E48" s="579"/>
      <c r="F48" s="579"/>
      <c r="G48" s="579"/>
      <c r="H48" s="579"/>
      <c r="I48" s="579"/>
      <c r="J48" s="580"/>
    </row>
    <row r="49" spans="1:17" s="40" customFormat="1" ht="28.5" hidden="1">
      <c r="A49" s="162" t="s">
        <v>148</v>
      </c>
      <c r="B49" s="581" t="s">
        <v>180</v>
      </c>
      <c r="C49" s="581"/>
      <c r="D49" s="581"/>
      <c r="E49" s="581"/>
      <c r="F49" s="581"/>
      <c r="G49" s="581"/>
      <c r="H49" s="581"/>
      <c r="I49" s="581"/>
      <c r="J49" s="582"/>
    </row>
    <row r="50" spans="1:17" s="40" customFormat="1" hidden="1">
      <c r="A50" s="162"/>
      <c r="B50" s="135" t="s">
        <v>181</v>
      </c>
      <c r="C50" s="135">
        <v>2</v>
      </c>
      <c r="D50" s="135">
        <v>3</v>
      </c>
      <c r="E50" s="135">
        <v>4</v>
      </c>
      <c r="F50" s="135">
        <v>5</v>
      </c>
      <c r="G50" s="135">
        <v>6</v>
      </c>
      <c r="H50" s="135">
        <v>7</v>
      </c>
      <c r="I50" s="135">
        <v>8</v>
      </c>
      <c r="J50" s="163" t="s">
        <v>150</v>
      </c>
    </row>
    <row r="51" spans="1:17" s="40" customFormat="1" hidden="1">
      <c r="A51" s="162">
        <v>7</v>
      </c>
      <c r="B51" s="135" t="s">
        <v>151</v>
      </c>
      <c r="C51" s="135" t="s">
        <v>153</v>
      </c>
      <c r="D51" s="135" t="s">
        <v>156</v>
      </c>
      <c r="E51" s="135" t="s">
        <v>182</v>
      </c>
      <c r="F51" s="135" t="s">
        <v>183</v>
      </c>
      <c r="G51" s="135" t="s">
        <v>184</v>
      </c>
      <c r="H51" s="135" t="s">
        <v>184</v>
      </c>
      <c r="I51" s="135" t="s">
        <v>184</v>
      </c>
      <c r="J51" s="163" t="s">
        <v>185</v>
      </c>
    </row>
    <row r="52" spans="1:17" s="40" customFormat="1" hidden="1">
      <c r="A52" s="162">
        <v>10</v>
      </c>
      <c r="B52" s="135" t="s">
        <v>151</v>
      </c>
      <c r="C52" s="135" t="s">
        <v>158</v>
      </c>
      <c r="D52" s="135" t="s">
        <v>154</v>
      </c>
      <c r="E52" s="135" t="s">
        <v>155</v>
      </c>
      <c r="F52" s="135" t="s">
        <v>155</v>
      </c>
      <c r="G52" s="135" t="s">
        <v>156</v>
      </c>
      <c r="H52" s="135" t="s">
        <v>156</v>
      </c>
      <c r="I52" s="135" t="s">
        <v>156</v>
      </c>
      <c r="J52" s="163" t="s">
        <v>156</v>
      </c>
    </row>
    <row r="53" spans="1:17" s="40" customFormat="1" ht="15.75" hidden="1" thickBot="1">
      <c r="A53" s="164">
        <v>14</v>
      </c>
      <c r="B53" s="143" t="s">
        <v>151</v>
      </c>
      <c r="C53" s="143" t="s">
        <v>152</v>
      </c>
      <c r="D53" s="143" t="s">
        <v>158</v>
      </c>
      <c r="E53" s="143" t="s">
        <v>153</v>
      </c>
      <c r="F53" s="143" t="s">
        <v>153</v>
      </c>
      <c r="G53" s="143" t="s">
        <v>153</v>
      </c>
      <c r="H53" s="143" t="s">
        <v>153</v>
      </c>
      <c r="I53" s="143" t="s">
        <v>153</v>
      </c>
      <c r="J53" s="144" t="s">
        <v>153</v>
      </c>
    </row>
    <row r="54" spans="1:17" s="40" customFormat="1" hidden="1">
      <c r="A54" s="70"/>
    </row>
    <row r="55" spans="1:17" s="40" customFormat="1" hidden="1">
      <c r="A55" s="71"/>
      <c r="B55" s="71"/>
      <c r="C55" s="71"/>
      <c r="D55" s="72"/>
      <c r="E55" s="73"/>
      <c r="F55" s="74"/>
      <c r="G55" s="74"/>
    </row>
    <row r="56" spans="1:17" s="40" customFormat="1" ht="19.5" hidden="1" customHeight="1">
      <c r="A56" s="548" t="s">
        <v>186</v>
      </c>
      <c r="B56" s="549"/>
      <c r="C56" s="549"/>
      <c r="D56" s="213"/>
      <c r="E56" s="547" t="s">
        <v>502</v>
      </c>
      <c r="F56" s="547"/>
      <c r="G56" s="547"/>
      <c r="H56" s="213"/>
      <c r="I56" s="547" t="s">
        <v>502</v>
      </c>
      <c r="J56" s="547"/>
      <c r="K56" s="547"/>
      <c r="L56" s="213"/>
      <c r="M56" s="213"/>
      <c r="N56" s="213"/>
      <c r="O56" s="213"/>
      <c r="P56" s="213"/>
      <c r="Q56" s="213"/>
    </row>
    <row r="57" spans="1:17" s="40" customFormat="1" ht="19.5" hidden="1" customHeight="1">
      <c r="A57" s="550" t="s">
        <v>490</v>
      </c>
      <c r="B57" s="551"/>
      <c r="C57" s="552"/>
      <c r="E57" s="550" t="s">
        <v>503</v>
      </c>
      <c r="F57" s="551"/>
      <c r="G57" s="552"/>
      <c r="I57" s="551" t="s">
        <v>508</v>
      </c>
      <c r="J57" s="551"/>
      <c r="K57" s="551"/>
    </row>
    <row r="58" spans="1:17" s="69" customFormat="1" ht="19.5" hidden="1" customHeight="1">
      <c r="A58" s="553" t="s">
        <v>491</v>
      </c>
      <c r="B58" s="554"/>
      <c r="C58" s="555"/>
      <c r="D58" s="168"/>
      <c r="E58" s="553" t="s">
        <v>504</v>
      </c>
      <c r="F58" s="554"/>
      <c r="G58" s="555"/>
      <c r="I58" s="240"/>
      <c r="J58" s="137" t="s">
        <v>509</v>
      </c>
      <c r="K58" s="241"/>
    </row>
    <row r="59" spans="1:17" s="40" customFormat="1" ht="25.5" hidden="1" customHeight="1">
      <c r="A59" s="169"/>
      <c r="B59" s="165" t="s">
        <v>49</v>
      </c>
      <c r="C59" s="170" t="s">
        <v>55</v>
      </c>
      <c r="D59" s="148"/>
      <c r="E59" s="169"/>
      <c r="F59" s="165" t="s">
        <v>49</v>
      </c>
      <c r="G59" s="170" t="s">
        <v>55</v>
      </c>
      <c r="I59" s="165"/>
      <c r="J59" s="165" t="s">
        <v>49</v>
      </c>
      <c r="K59" s="165" t="s">
        <v>55</v>
      </c>
    </row>
    <row r="60" spans="1:17" s="40" customFormat="1" ht="66" hidden="1" customHeight="1">
      <c r="A60" s="171" t="s">
        <v>486</v>
      </c>
      <c r="B60" s="166">
        <f>('Patrón de uso'!$B$8*'Patrón de uso'!$B$12)/10000</f>
        <v>0</v>
      </c>
      <c r="C60" s="172">
        <f>+B60</f>
        <v>0</v>
      </c>
      <c r="D60" s="146"/>
      <c r="E60" s="219" t="s">
        <v>511</v>
      </c>
      <c r="F60" s="225"/>
      <c r="G60" s="226"/>
      <c r="I60" s="203" t="s">
        <v>512</v>
      </c>
      <c r="J60" s="166">
        <f>'Patrón de uso'!B12/1000</f>
        <v>0</v>
      </c>
      <c r="K60" s="227">
        <f>+J60</f>
        <v>0</v>
      </c>
    </row>
    <row r="61" spans="1:17" s="40" customFormat="1" ht="48.75" hidden="1" customHeight="1">
      <c r="A61" s="171" t="s">
        <v>487</v>
      </c>
      <c r="B61" s="167" t="str">
        <f>IF('Patrón de uso'!$B$7='Patrón de uso'!$A$29,'Patrón de uso'!$B$15/(+'Patrón de uso'!$B$8*'Patrón de uso'!$B$12),"No aplica")</f>
        <v>No aplica</v>
      </c>
      <c r="C61" s="173" t="str">
        <f>+B61</f>
        <v>No aplica</v>
      </c>
      <c r="D61" s="146"/>
      <c r="E61" s="219" t="s">
        <v>507</v>
      </c>
      <c r="F61" s="220"/>
      <c r="G61" s="221"/>
      <c r="I61" s="228" t="s">
        <v>514</v>
      </c>
      <c r="J61" s="229">
        <f>IF('Patrón de uso'!$B$10='Patrón de uso'!$H$27,'Patrón de uso'!N$26,'Patrón de uso'!N$25)</f>
        <v>0.1</v>
      </c>
      <c r="K61" s="230">
        <f>IF('Patrón de uso'!$B$10='Patrón de uso'!$H$27,'Patrón de uso'!N$26,'Patrón de uso'!N$25)</f>
        <v>0.1</v>
      </c>
    </row>
    <row r="62" spans="1:17" s="40" customFormat="1" ht="45" hidden="1">
      <c r="A62" s="171" t="s">
        <v>488</v>
      </c>
      <c r="B62" s="137">
        <f>IF('Patrón de uso'!$B$9='Patrón de uso'!$H$27,'Patrón de uso'!I$25,'Patrón de uso'!I$26)</f>
        <v>651</v>
      </c>
      <c r="C62" s="138">
        <f>IF('Patrón de uso'!$B$9='Patrón de uso'!$H$27,'Patrón de uso'!K$25,'Patrón de uso'!K$26)</f>
        <v>386</v>
      </c>
      <c r="D62" s="146"/>
      <c r="E62" s="171" t="s">
        <v>505</v>
      </c>
      <c r="F62" s="137">
        <f>IF('Patrón de uso'!$B$10='Patrón de uso'!$H$27,'Patrón de uso'!I$25,'Patrón de uso'!I$26)</f>
        <v>651</v>
      </c>
      <c r="G62" s="138">
        <f>IF('Patrón de uso'!$B$10='Patrón de uso'!$H$27,'Patrón de uso'!K$25,'Patrón de uso'!K$26)</f>
        <v>386</v>
      </c>
      <c r="I62" s="203" t="s">
        <v>516</v>
      </c>
      <c r="J62" s="137" t="s">
        <v>515</v>
      </c>
      <c r="K62" s="137">
        <v>0.53</v>
      </c>
    </row>
    <row r="63" spans="1:17" s="40" customFormat="1" ht="75" hidden="1">
      <c r="A63" s="171" t="s">
        <v>489</v>
      </c>
      <c r="B63" s="137">
        <f>IF('Patrón de uso'!$B$9&lt;'Patrón de uso'!$H$27,'Patrón de uso'!J$26,'Patrón de uso'!J$25)</f>
        <v>15200</v>
      </c>
      <c r="C63" s="138">
        <f>IF('Patrón de uso'!$B$9&lt;'Patrón de uso'!$H$27,'Patrón de uso'!J$26,'Patrón de uso'!J$25)</f>
        <v>15200</v>
      </c>
      <c r="D63" s="146"/>
      <c r="E63" s="171" t="s">
        <v>510</v>
      </c>
      <c r="F63" s="137">
        <f>IF('Patrón de uso'!$B$10&lt;'Patrón de uso'!$E$27,'Patrón de uso'!J$26,'Patrón de uso'!J$25)</f>
        <v>71</v>
      </c>
      <c r="G63" s="138">
        <f>IF('Patrón de uso'!$B$10&lt;'Patrón de uso'!$E$27,'Patrón de uso'!J$26,'Patrón de uso'!J$25)</f>
        <v>71</v>
      </c>
      <c r="I63" s="203" t="s">
        <v>180</v>
      </c>
      <c r="J63" s="137" t="s">
        <v>515</v>
      </c>
      <c r="K63" s="137" t="str">
        <f>IF(OR(ISBLANK(B24),OR(B24=0,I24=1)),"No aplica",(1-H24)/(1-I24))</f>
        <v>No aplica</v>
      </c>
    </row>
    <row r="64" spans="1:17" s="40" customFormat="1" ht="40.5" hidden="1" customHeight="1" thickBot="1">
      <c r="A64" s="174" t="s">
        <v>189</v>
      </c>
      <c r="B64" s="175" t="str">
        <f>IF('Patrón de uso'!$B$7='Patrón de uso'!$A$29,B62*(B60/(B63+B60))*B61,"No aplica")</f>
        <v>No aplica</v>
      </c>
      <c r="C64" s="176" t="str">
        <f>IF('Patrón de uso'!$B$7='Patrón de uso'!$A$29,C62*(C60/(C63+C60))*C61,"No aplica")</f>
        <v>No aplica</v>
      </c>
      <c r="D64" s="147"/>
      <c r="E64" s="222" t="s">
        <v>189</v>
      </c>
      <c r="F64" s="223">
        <f>IF('Patrón de uso'!$B$7='Patrón de uso'!$A$30,F62*(F60/(F63+F60))*F61,"No aplica")</f>
        <v>0</v>
      </c>
      <c r="G64" s="224">
        <f>IF('Patrón de uso'!$B$7='Patrón de uso'!$A$30,G62*(G60/(G63+G60))*G61,"No aplica")</f>
        <v>0</v>
      </c>
      <c r="I64" s="228" t="s">
        <v>189</v>
      </c>
      <c r="J64" s="231">
        <f>IF('Patrón de uso'!$B$7='Patrón de uso'!$A$30,J60*J61,"No aplica")</f>
        <v>0</v>
      </c>
      <c r="K64" s="231" t="e">
        <f>IF('Patrón de uso'!$B$7='Patrón de uso'!$A$30,K60*K61*K62*K63,"No aplica")</f>
        <v>#VALUE!</v>
      </c>
    </row>
    <row r="65" spans="1:6" s="40" customFormat="1" ht="15.75" hidden="1" thickBot="1">
      <c r="A65" s="68"/>
      <c r="B65" s="66"/>
      <c r="C65" s="66"/>
      <c r="F65" s="74"/>
    </row>
    <row r="66" spans="1:6" s="40" customFormat="1" ht="38.25" hidden="1" customHeight="1">
      <c r="A66" s="573" t="s">
        <v>190</v>
      </c>
      <c r="B66" s="574"/>
      <c r="C66" s="66"/>
      <c r="F66" s="74"/>
    </row>
    <row r="67" spans="1:6" s="40" customFormat="1" ht="15" hidden="1" customHeight="1">
      <c r="A67" s="571" t="s">
        <v>492</v>
      </c>
      <c r="B67" s="572"/>
      <c r="C67" s="66"/>
      <c r="F67" s="74"/>
    </row>
    <row r="68" spans="1:6" s="40" customFormat="1" ht="42" hidden="1" customHeight="1">
      <c r="A68" s="177" t="s">
        <v>187</v>
      </c>
      <c r="B68" s="178">
        <f>('Patrón de uso'!$B$8*'Patrón de uso'!$B$12)/10000</f>
        <v>0</v>
      </c>
    </row>
    <row r="69" spans="1:6" s="40" customFormat="1" ht="30" hidden="1">
      <c r="A69" s="177" t="s">
        <v>188</v>
      </c>
      <c r="B69" s="179" t="str">
        <f>IF('Patrón de uso'!$B$7='Patrón de uso'!$A$29,'Patrón de uso'!$B$15/(+'Patrón de uso'!$B$8*'Patrón de uso'!$B$12),"No aplica")</f>
        <v>No aplica</v>
      </c>
    </row>
    <row r="70" spans="1:6" s="40" customFormat="1" ht="60" hidden="1">
      <c r="A70" s="177" t="s">
        <v>191</v>
      </c>
      <c r="B70" s="180">
        <v>620</v>
      </c>
    </row>
    <row r="71" spans="1:6" s="40" customFormat="1" ht="45" hidden="1">
      <c r="A71" s="177" t="s">
        <v>192</v>
      </c>
      <c r="B71" s="180">
        <v>100</v>
      </c>
    </row>
    <row r="72" spans="1:6" s="40" customFormat="1" ht="30.75" hidden="1" thickBot="1">
      <c r="A72" s="181" t="s">
        <v>189</v>
      </c>
      <c r="B72" s="182" t="str">
        <f>IF('Patrón de uso'!$B$7='Patrón de uso'!$A$29,B70*(B68/(B71+B68))*B69,"No aplica")</f>
        <v>No aplica</v>
      </c>
    </row>
    <row r="73" spans="1:6" s="40" customFormat="1" ht="15.75" hidden="1" thickBot="1">
      <c r="A73" s="68"/>
      <c r="B73" s="75"/>
    </row>
    <row r="74" spans="1:6" s="40" customFormat="1" ht="37.5" hidden="1" customHeight="1">
      <c r="A74" s="573" t="s">
        <v>193</v>
      </c>
      <c r="B74" s="574"/>
    </row>
    <row r="75" spans="1:6" s="40" customFormat="1" ht="19.5" hidden="1" customHeight="1">
      <c r="A75" s="571" t="s">
        <v>499</v>
      </c>
      <c r="B75" s="572"/>
    </row>
    <row r="76" spans="1:6" s="40" customFormat="1" ht="63.75" hidden="1" customHeight="1">
      <c r="A76" s="171" t="str">
        <f>+'Patrón de uso'!A12</f>
        <v>Dosis de formulado por  kg de semilla (en g)</v>
      </c>
      <c r="B76" s="204">
        <f>+'Patrón de uso'!B12</f>
        <v>0</v>
      </c>
    </row>
    <row r="77" spans="1:6" s="39" customFormat="1" hidden="1">
      <c r="A77" s="205" t="s">
        <v>194</v>
      </c>
      <c r="B77" s="206">
        <f>+'Patrón de uso'!M25</f>
        <v>0.28299999999999997</v>
      </c>
    </row>
    <row r="78" spans="1:6" s="39" customFormat="1" hidden="1">
      <c r="A78" s="205" t="s">
        <v>195</v>
      </c>
      <c r="B78" s="206">
        <f>+'Patrón de uso'!M26</f>
        <v>2.5000000000000001E-2</v>
      </c>
    </row>
    <row r="79" spans="1:6" s="39" customFormat="1" hidden="1">
      <c r="A79" s="205" t="s">
        <v>189</v>
      </c>
      <c r="B79" s="206" t="str">
        <f>IF('Patrón de uso'!$B$7='Patrón de uso'!$A$29,+$B$76*B77,"No aplica")</f>
        <v>No aplica</v>
      </c>
    </row>
    <row r="80" spans="1:6" s="39" customFormat="1" ht="15.75" hidden="1" thickBot="1">
      <c r="A80" s="207" t="s">
        <v>189</v>
      </c>
      <c r="B80" s="208" t="str">
        <f>IF('Patrón de uso'!$B$7='Patrón de uso'!$A$29,+$B$76*B78,"No aplica")</f>
        <v>No aplica</v>
      </c>
    </row>
    <row r="81" spans="1:6" s="39" customFormat="1" ht="15.75" hidden="1" thickBot="1"/>
    <row r="82" spans="1:6" s="39" customFormat="1" ht="43.5" hidden="1" customHeight="1" thickBot="1">
      <c r="A82" s="559" t="s">
        <v>196</v>
      </c>
      <c r="B82" s="560"/>
      <c r="C82" s="561"/>
      <c r="D82" s="214" t="s">
        <v>482</v>
      </c>
      <c r="E82" s="215" t="s">
        <v>483</v>
      </c>
      <c r="F82" s="114"/>
    </row>
    <row r="83" spans="1:6" s="39" customFormat="1" ht="39.75" hidden="1" customHeight="1">
      <c r="A83" s="216" t="s">
        <v>20</v>
      </c>
      <c r="B83" s="217" t="s">
        <v>197</v>
      </c>
      <c r="C83" s="217" t="s">
        <v>135</v>
      </c>
      <c r="D83" s="217" t="s">
        <v>136</v>
      </c>
      <c r="E83" s="218" t="s">
        <v>144</v>
      </c>
      <c r="F83" s="81"/>
    </row>
    <row r="84" spans="1:6" s="39" customFormat="1" ht="105" hidden="1">
      <c r="A84" s="157" t="s">
        <v>198</v>
      </c>
      <c r="B84" s="116" t="s">
        <v>199</v>
      </c>
      <c r="C84" s="116" t="s">
        <v>200</v>
      </c>
      <c r="D84" s="113">
        <v>24.7</v>
      </c>
      <c r="E84" s="158">
        <v>11.4</v>
      </c>
    </row>
    <row r="85" spans="1:6" s="39" customFormat="1" ht="51" hidden="1" customHeight="1">
      <c r="A85" s="157" t="s">
        <v>201</v>
      </c>
      <c r="B85" s="116" t="s">
        <v>202</v>
      </c>
      <c r="C85" s="116" t="s">
        <v>203</v>
      </c>
      <c r="D85" s="113">
        <v>30.5</v>
      </c>
      <c r="E85" s="158">
        <v>16.2</v>
      </c>
    </row>
    <row r="86" spans="1:6" s="39" customFormat="1" ht="75" hidden="1">
      <c r="A86" s="157" t="s">
        <v>204</v>
      </c>
      <c r="B86" s="116" t="s">
        <v>205</v>
      </c>
      <c r="C86" s="116" t="s">
        <v>206</v>
      </c>
      <c r="D86" s="113">
        <v>46.3</v>
      </c>
      <c r="E86" s="158">
        <v>23</v>
      </c>
    </row>
    <row r="87" spans="1:6" s="39" customFormat="1" ht="180" hidden="1">
      <c r="A87" s="157" t="s">
        <v>207</v>
      </c>
      <c r="B87" s="116" t="s">
        <v>208</v>
      </c>
      <c r="C87" s="116" t="s">
        <v>209</v>
      </c>
      <c r="D87" s="113">
        <v>46.8</v>
      </c>
      <c r="E87" s="158">
        <v>18.2</v>
      </c>
    </row>
    <row r="88" spans="1:6" s="39" customFormat="1" ht="180" hidden="1">
      <c r="A88" s="157" t="s">
        <v>210</v>
      </c>
      <c r="B88" s="116" t="s">
        <v>211</v>
      </c>
      <c r="C88" s="116" t="s">
        <v>212</v>
      </c>
      <c r="D88" s="113">
        <v>95.3</v>
      </c>
      <c r="E88" s="158">
        <v>38.9</v>
      </c>
    </row>
    <row r="89" spans="1:6" s="39" customFormat="1" ht="409.5" hidden="1">
      <c r="A89" s="157" t="s">
        <v>213</v>
      </c>
      <c r="B89" s="116" t="s">
        <v>214</v>
      </c>
      <c r="C89" s="116" t="s">
        <v>212</v>
      </c>
      <c r="D89" s="115">
        <v>158.80000000000001</v>
      </c>
      <c r="E89" s="158">
        <v>64.8</v>
      </c>
    </row>
    <row r="90" spans="1:6" s="39" customFormat="1" ht="122.25" hidden="1" customHeight="1" thickBot="1">
      <c r="A90" s="159" t="s">
        <v>215</v>
      </c>
      <c r="B90" s="160" t="s">
        <v>216</v>
      </c>
      <c r="C90" s="160" t="s">
        <v>212</v>
      </c>
      <c r="D90" s="139">
        <v>160.30000000000001</v>
      </c>
      <c r="E90" s="161">
        <v>65.400000000000006</v>
      </c>
    </row>
    <row r="91" spans="1:6" s="39" customFormat="1" hidden="1"/>
    <row r="92" spans="1:6" s="39" customFormat="1" hidden="1"/>
    <row r="93" spans="1:6" s="39" customFormat="1" hidden="1"/>
    <row r="94" spans="1:6" s="39" customFormat="1" hidden="1"/>
    <row r="95" spans="1:6" s="39" customFormat="1" hidden="1"/>
    <row r="96" spans="1:6" s="39" customFormat="1" hidden="1"/>
    <row r="97" s="39" customFormat="1" hidden="1"/>
    <row r="98" s="39" customFormat="1" hidden="1"/>
    <row r="99" s="39" customFormat="1" hidden="1"/>
    <row r="100" s="39" customFormat="1" hidden="1"/>
    <row r="101" s="39" customFormat="1" hidden="1"/>
    <row r="102" s="39" customFormat="1" hidden="1"/>
    <row r="103" s="39" customFormat="1" hidden="1"/>
    <row r="104" s="39" customFormat="1" hidden="1"/>
    <row r="105" s="39" customFormat="1" hidden="1"/>
    <row r="106" s="39" customFormat="1" hidden="1"/>
    <row r="107" s="39" customFormat="1" hidden="1"/>
    <row r="108" s="39" customFormat="1" hidden="1"/>
    <row r="109" s="39" customFormat="1" hidden="1"/>
    <row r="110" s="39" customFormat="1" hidden="1"/>
    <row r="111" s="39" customFormat="1" hidden="1"/>
    <row r="112" s="39" customFormat="1" hidden="1"/>
    <row r="113" s="39" customFormat="1" hidden="1"/>
    <row r="114" s="39" customFormat="1" hidden="1"/>
    <row r="115" s="39" customFormat="1" hidden="1"/>
    <row r="116" s="39" customFormat="1" hidden="1"/>
    <row r="117" s="39" customFormat="1" hidden="1"/>
    <row r="118" s="39" customFormat="1" hidden="1"/>
    <row r="119" s="39" customFormat="1" hidden="1"/>
    <row r="120" s="39" customFormat="1" hidden="1"/>
    <row r="121" s="39" customFormat="1" hidden="1"/>
    <row r="122" s="39" customFormat="1" hidden="1"/>
    <row r="123" s="39" customFormat="1" hidden="1"/>
    <row r="124" s="39" customFormat="1" hidden="1"/>
    <row r="125" s="39" customFormat="1" hidden="1"/>
    <row r="126" s="39" customFormat="1" hidden="1"/>
    <row r="127" s="39" customFormat="1" hidden="1"/>
    <row r="128" s="39" customFormat="1" hidden="1"/>
    <row r="129" s="39" customFormat="1" hidden="1"/>
    <row r="130" s="39" customFormat="1" hidden="1"/>
    <row r="131" s="39" customFormat="1" hidden="1"/>
    <row r="132" s="39" customFormat="1" hidden="1"/>
    <row r="133" s="39" customFormat="1" hidden="1"/>
    <row r="134" s="39" customFormat="1" hidden="1"/>
    <row r="135" s="39" customFormat="1" hidden="1"/>
    <row r="136" s="39" customFormat="1" hidden="1"/>
    <row r="137" s="39" customFormat="1" hidden="1"/>
    <row r="138" s="39" customFormat="1" hidden="1"/>
    <row r="139" s="39" customFormat="1" hidden="1"/>
    <row r="140" s="39" customFormat="1" hidden="1"/>
    <row r="141" s="39" customFormat="1" hidden="1"/>
    <row r="142" s="39" customFormat="1" hidden="1"/>
    <row r="143" s="39" customFormat="1" hidden="1"/>
    <row r="144" s="39" customFormat="1" hidden="1"/>
    <row r="145" s="39" customFormat="1" hidden="1"/>
    <row r="146" s="39" customFormat="1" hidden="1"/>
    <row r="147" s="39" customFormat="1" hidden="1"/>
    <row r="148" s="39" customFormat="1" hidden="1"/>
    <row r="149" s="39" customFormat="1" hidden="1"/>
    <row r="150" s="39" customFormat="1" hidden="1"/>
    <row r="151" s="39" customFormat="1" hidden="1"/>
    <row r="152" s="39" customFormat="1" hidden="1"/>
    <row r="153" s="39" customFormat="1" hidden="1"/>
    <row r="154" s="39" customFormat="1" hidden="1"/>
    <row r="155" s="39" customFormat="1" hidden="1"/>
    <row r="156" s="39" customFormat="1" hidden="1"/>
    <row r="157" s="39" customFormat="1" hidden="1"/>
    <row r="158" s="39" customFormat="1" hidden="1"/>
    <row r="159" s="39" customFormat="1" hidden="1"/>
    <row r="160" s="39" customFormat="1" hidden="1"/>
    <row r="161" s="39" customFormat="1" hidden="1"/>
    <row r="162" s="39" customFormat="1" hidden="1"/>
    <row r="163" s="39" customFormat="1" hidden="1"/>
    <row r="164" s="39" customFormat="1" hidden="1"/>
    <row r="165" s="39" customFormat="1" hidden="1"/>
    <row r="166" s="39" customFormat="1" hidden="1"/>
    <row r="167" s="39" customFormat="1" hidden="1"/>
    <row r="168" s="39" customFormat="1" hidden="1"/>
    <row r="169" s="39" customFormat="1" hidden="1"/>
    <row r="170" s="39" customFormat="1" hidden="1"/>
    <row r="171" s="39" customFormat="1" hidden="1"/>
    <row r="172" s="39" customFormat="1" hidden="1"/>
    <row r="173" s="39" customFormat="1" hidden="1"/>
    <row r="174" s="39" customFormat="1" hidden="1"/>
    <row r="175" s="39" customFormat="1" hidden="1"/>
    <row r="176" s="39" customFormat="1" hidden="1"/>
    <row r="177" s="39" customFormat="1" hidden="1"/>
    <row r="178" s="39" customFormat="1" hidden="1"/>
    <row r="179" s="39" customFormat="1" hidden="1"/>
    <row r="180" s="39" customFormat="1" hidden="1"/>
    <row r="181" s="39" customFormat="1" hidden="1"/>
    <row r="182" s="39" customFormat="1" hidden="1"/>
    <row r="183" s="39" customFormat="1" hidden="1"/>
    <row r="184" s="39" customFormat="1" hidden="1"/>
    <row r="185" s="39" customFormat="1" hidden="1"/>
    <row r="186" s="39" customFormat="1" hidden="1"/>
    <row r="187" s="39" customFormat="1" hidden="1"/>
    <row r="188" s="39" customFormat="1" hidden="1"/>
    <row r="189" s="39" customFormat="1" hidden="1"/>
    <row r="190" s="39" customFormat="1" hidden="1"/>
    <row r="191" s="39" customFormat="1" hidden="1"/>
    <row r="192" s="39" customFormat="1" hidden="1"/>
    <row r="193" s="39" customFormat="1" hidden="1"/>
    <row r="194" s="39" customFormat="1" hidden="1"/>
    <row r="195" s="39" customFormat="1" hidden="1"/>
    <row r="196" s="39" customFormat="1" hidden="1"/>
    <row r="197" s="39" customFormat="1" hidden="1"/>
    <row r="198" s="39" customFormat="1" hidden="1"/>
    <row r="199" s="39" customFormat="1" hidden="1"/>
    <row r="200" s="39" customFormat="1" hidden="1"/>
    <row r="201" s="39" customFormat="1" hidden="1"/>
    <row r="202" s="39" customFormat="1" hidden="1"/>
    <row r="203" s="39" customFormat="1" hidden="1"/>
    <row r="204" s="39" customFormat="1" hidden="1"/>
    <row r="205" s="39" customFormat="1" hidden="1"/>
    <row r="206" s="39" customFormat="1" hidden="1"/>
    <row r="207" s="39" customFormat="1" hidden="1"/>
    <row r="208" s="39" customFormat="1" hidden="1"/>
    <row r="209" s="39" customFormat="1" hidden="1"/>
    <row r="210" s="39" customFormat="1" hidden="1"/>
    <row r="211" s="39" customFormat="1" hidden="1"/>
    <row r="212" s="39" customFormat="1" hidden="1"/>
    <row r="213" s="39" customFormat="1" hidden="1"/>
    <row r="214" s="39" customFormat="1" hidden="1"/>
    <row r="215" s="39" customFormat="1" hidden="1"/>
    <row r="216" s="39" customFormat="1" hidden="1"/>
    <row r="217" s="39" customFormat="1" hidden="1"/>
    <row r="218" s="39" customFormat="1" hidden="1"/>
    <row r="219" s="39" customFormat="1" hidden="1"/>
    <row r="220" s="39" customFormat="1" hidden="1"/>
    <row r="221" s="39" customFormat="1" hidden="1"/>
    <row r="222" s="39" customFormat="1" hidden="1"/>
    <row r="223" s="39" customFormat="1" hidden="1"/>
    <row r="224" s="39" customFormat="1" hidden="1"/>
    <row r="225" s="39" customFormat="1" hidden="1"/>
    <row r="226" s="39" customFormat="1" hidden="1"/>
    <row r="227" s="39" customFormat="1" hidden="1"/>
    <row r="228" s="39" customFormat="1" hidden="1"/>
    <row r="229" s="39" customFormat="1" hidden="1"/>
    <row r="230" s="39" customFormat="1" hidden="1"/>
    <row r="231" s="39" customFormat="1" hidden="1"/>
    <row r="232" s="39" customFormat="1" hidden="1"/>
    <row r="233" s="39" customFormat="1" hidden="1"/>
    <row r="234" s="39" customFormat="1" hidden="1"/>
    <row r="235" s="39" customFormat="1" hidden="1"/>
    <row r="236" s="39" customFormat="1" hidden="1"/>
    <row r="237" s="39" customFormat="1" hidden="1"/>
    <row r="238" s="39" customFormat="1" hidden="1"/>
    <row r="239" s="39" customFormat="1" hidden="1"/>
    <row r="240" s="39" customFormat="1" hidden="1"/>
    <row r="241" s="39" customFormat="1" hidden="1"/>
    <row r="242" s="39" customFormat="1" hidden="1"/>
    <row r="243" s="39" customFormat="1" hidden="1"/>
    <row r="244" s="39" customFormat="1" hidden="1"/>
    <row r="245" s="39" customFormat="1" hidden="1"/>
    <row r="246" s="39" customFormat="1" hidden="1"/>
    <row r="247" s="39" customFormat="1" hidden="1"/>
    <row r="248" s="39" customFormat="1" hidden="1"/>
    <row r="249" s="39" customFormat="1" hidden="1"/>
    <row r="250" s="39" customFormat="1" hidden="1"/>
    <row r="251" s="39" customFormat="1" hidden="1"/>
    <row r="252" s="39" customFormat="1" hidden="1"/>
    <row r="253" s="39" customFormat="1" hidden="1"/>
    <row r="254" s="39" customFormat="1" hidden="1"/>
    <row r="255" s="39" customFormat="1" hidden="1"/>
    <row r="256" s="39" customFormat="1" hidden="1"/>
    <row r="257" s="39" customFormat="1" hidden="1"/>
    <row r="258" s="39" customFormat="1" hidden="1"/>
    <row r="259" s="39" customFormat="1" hidden="1"/>
    <row r="260" s="39" customFormat="1" hidden="1"/>
    <row r="261" s="39" customFormat="1" hidden="1"/>
    <row r="262" s="39" customFormat="1" hidden="1"/>
    <row r="263" s="39" customFormat="1" hidden="1"/>
    <row r="264" s="39" customFormat="1" hidden="1"/>
    <row r="265" s="39" customFormat="1" hidden="1"/>
    <row r="266" s="39" customFormat="1" hidden="1"/>
    <row r="267" s="39" customFormat="1" hidden="1"/>
    <row r="268" s="39" customFormat="1" hidden="1"/>
    <row r="269" s="39" customFormat="1" hidden="1"/>
    <row r="270" s="39" customFormat="1" hidden="1"/>
    <row r="271" s="39" customFormat="1" hidden="1"/>
    <row r="272" s="39" customFormat="1" hidden="1"/>
    <row r="273" s="39" customFormat="1" hidden="1"/>
    <row r="274" s="39" customFormat="1" hidden="1"/>
    <row r="275" s="39" customFormat="1" hidden="1"/>
    <row r="276" s="39" customFormat="1" hidden="1"/>
    <row r="277" s="39" customFormat="1" hidden="1"/>
    <row r="278" s="39" customFormat="1" hidden="1"/>
    <row r="279" s="39" customFormat="1" hidden="1"/>
    <row r="280" s="39" customFormat="1" hidden="1"/>
    <row r="281" s="39" customFormat="1" hidden="1"/>
    <row r="282" s="39" customFormat="1" hidden="1"/>
    <row r="283" s="39" customFormat="1" hidden="1"/>
    <row r="284" s="39" customFormat="1" hidden="1"/>
    <row r="285" s="39" customFormat="1" hidden="1"/>
    <row r="286" s="39" customFormat="1" hidden="1"/>
    <row r="287" s="39" customFormat="1" hidden="1"/>
    <row r="288" s="39" customFormat="1" hidden="1"/>
    <row r="289" s="39" customFormat="1" hidden="1"/>
    <row r="290" s="39" customFormat="1" hidden="1"/>
    <row r="291" s="39" customFormat="1" hidden="1"/>
    <row r="292" s="39" customFormat="1" hidden="1"/>
    <row r="293" s="39" customFormat="1" hidden="1"/>
    <row r="294" s="39" customFormat="1" hidden="1"/>
    <row r="295" s="39" customFormat="1" hidden="1"/>
    <row r="296" s="39" customFormat="1" hidden="1"/>
    <row r="297" s="39" customFormat="1" hidden="1"/>
    <row r="298" s="39" customFormat="1" hidden="1"/>
    <row r="299" s="39" customFormat="1" hidden="1"/>
    <row r="300" s="39" customFormat="1" hidden="1"/>
    <row r="301" s="39" customFormat="1" hidden="1"/>
    <row r="302" s="39" customFormat="1" hidden="1"/>
    <row r="303" s="39" customFormat="1" hidden="1"/>
    <row r="304" s="39" customFormat="1" hidden="1"/>
    <row r="305" s="39" customFormat="1" hidden="1"/>
    <row r="306" s="39" customFormat="1" hidden="1"/>
    <row r="307" s="39" customFormat="1" hidden="1"/>
    <row r="308" s="39" customFormat="1" hidden="1"/>
    <row r="309" s="39" customFormat="1" hidden="1"/>
    <row r="310" s="39" customFormat="1" hidden="1"/>
    <row r="311" s="39" customFormat="1" hidden="1"/>
    <row r="312" s="39" customFormat="1" hidden="1"/>
    <row r="313" s="39" customFormat="1" hidden="1"/>
    <row r="314" s="39" customFormat="1" hidden="1"/>
    <row r="315" s="39" customFormat="1" hidden="1"/>
    <row r="316" s="39" customFormat="1" hidden="1"/>
    <row r="317" s="39" customFormat="1" hidden="1"/>
    <row r="318" s="39" customFormat="1" hidden="1"/>
    <row r="319" s="39" customFormat="1" hidden="1"/>
    <row r="320" s="39" customFormat="1" hidden="1"/>
    <row r="321" s="39" customFormat="1" hidden="1"/>
    <row r="322" s="39" customFormat="1" hidden="1"/>
    <row r="323" s="39" customFormat="1" hidden="1"/>
    <row r="324" s="39" customFormat="1" hidden="1"/>
    <row r="325" s="39" customFormat="1" hidden="1"/>
    <row r="326" s="39" customFormat="1" hidden="1"/>
    <row r="327" s="39" customFormat="1" hidden="1"/>
    <row r="328" s="39" customFormat="1" hidden="1"/>
    <row r="329" s="39" customFormat="1" hidden="1"/>
    <row r="330" s="39" customFormat="1" hidden="1"/>
    <row r="331" s="39" customFormat="1" hidden="1"/>
    <row r="332" s="39" customFormat="1" hidden="1"/>
    <row r="333" s="39" customFormat="1" hidden="1"/>
    <row r="334" s="39" customFormat="1" hidden="1"/>
    <row r="335" s="39" customFormat="1" hidden="1"/>
    <row r="336" s="39" customFormat="1" hidden="1"/>
    <row r="337" s="39" customFormat="1" hidden="1"/>
    <row r="338" s="39" customFormat="1" hidden="1"/>
    <row r="339" s="39" customFormat="1" hidden="1"/>
    <row r="340" s="39" customFormat="1" hidden="1"/>
    <row r="341" s="39" customFormat="1" hidden="1"/>
    <row r="342" s="39" customFormat="1" hidden="1"/>
    <row r="343" s="39" customFormat="1" hidden="1"/>
    <row r="344" s="39" customFormat="1" hidden="1"/>
    <row r="345" s="39" customFormat="1" hidden="1"/>
    <row r="346" s="39" customFormat="1" hidden="1"/>
    <row r="347" s="39" customFormat="1" hidden="1"/>
    <row r="348" s="39" customFormat="1" hidden="1"/>
    <row r="349" s="39" customFormat="1" hidden="1"/>
    <row r="350" s="39" customFormat="1" hidden="1"/>
    <row r="351" s="39" customFormat="1" hidden="1"/>
    <row r="352" s="39" customFormat="1" hidden="1"/>
    <row r="353" s="39" customFormat="1" hidden="1"/>
    <row r="354" s="39" customFormat="1" hidden="1"/>
    <row r="355" s="39" customFormat="1" hidden="1"/>
    <row r="356" s="39" customFormat="1" hidden="1"/>
    <row r="357" s="39" customFormat="1" hidden="1"/>
    <row r="358" s="39" customFormat="1" hidden="1"/>
    <row r="359" s="39" customFormat="1" hidden="1"/>
    <row r="360" s="39" customFormat="1" hidden="1"/>
    <row r="361" s="39" customFormat="1" hidden="1"/>
    <row r="362" s="39" customFormat="1" hidden="1"/>
    <row r="363" s="39" customFormat="1" hidden="1"/>
    <row r="364" s="39" customFormat="1" hidden="1"/>
    <row r="365" s="39" customFormat="1" hidden="1"/>
    <row r="366" s="39" customFormat="1" hidden="1"/>
    <row r="367" s="39" customFormat="1" hidden="1"/>
    <row r="368" s="39" customFormat="1" hidden="1"/>
    <row r="369" s="39" customFormat="1" hidden="1"/>
    <row r="370" s="39" customFormat="1" hidden="1"/>
    <row r="371" s="39" customFormat="1" hidden="1"/>
    <row r="372" s="39" customFormat="1" hidden="1"/>
    <row r="373" s="39" customFormat="1" hidden="1"/>
    <row r="374" s="39" customFormat="1" hidden="1"/>
    <row r="375" s="39" customFormat="1" hidden="1"/>
    <row r="376" s="39" customFormat="1" hidden="1"/>
    <row r="377" s="39" customFormat="1" hidden="1"/>
    <row r="378" s="39" customFormat="1" hidden="1"/>
    <row r="379" s="39" customFormat="1" hidden="1"/>
    <row r="380" s="39" customFormat="1" hidden="1"/>
    <row r="381" s="39" customFormat="1" hidden="1"/>
    <row r="382" s="39" customFormat="1" hidden="1"/>
    <row r="383" s="39" customFormat="1" hidden="1"/>
    <row r="384" s="39" customFormat="1" hidden="1"/>
    <row r="385" s="39" customFormat="1" hidden="1"/>
    <row r="386" s="39" customFormat="1" hidden="1"/>
    <row r="387" s="39" customFormat="1" hidden="1"/>
    <row r="388" s="39" customFormat="1" hidden="1"/>
    <row r="389" s="39" customFormat="1" hidden="1"/>
    <row r="390" s="39" customFormat="1" hidden="1"/>
    <row r="391" s="39" customFormat="1" hidden="1"/>
    <row r="392" s="39" customFormat="1" hidden="1"/>
    <row r="393" s="39" customFormat="1" hidden="1"/>
    <row r="394" s="39" customFormat="1" hidden="1"/>
    <row r="395" s="39" customFormat="1" hidden="1"/>
    <row r="396" s="39" customFormat="1" hidden="1"/>
    <row r="397" s="39" customFormat="1" hidden="1"/>
    <row r="398" s="39" customFormat="1" hidden="1"/>
    <row r="399" s="39" customFormat="1" hidden="1"/>
    <row r="400" s="39" customFormat="1" hidden="1"/>
    <row r="401" s="39" customFormat="1" hidden="1"/>
    <row r="402" s="39" customFormat="1" hidden="1"/>
    <row r="403" s="39" customFormat="1" hidden="1"/>
    <row r="404" s="39" customFormat="1" hidden="1"/>
    <row r="405" s="39" customFormat="1" hidden="1"/>
    <row r="406" s="39" customFormat="1" hidden="1"/>
    <row r="407" s="39" customFormat="1" hidden="1"/>
    <row r="408" s="39" customFormat="1" hidden="1"/>
    <row r="409" s="39" customFormat="1" hidden="1"/>
    <row r="410" s="39" customFormat="1" hidden="1"/>
    <row r="411" s="39" customFormat="1" hidden="1"/>
    <row r="412" s="39" customFormat="1" hidden="1"/>
    <row r="413" s="39" customFormat="1" hidden="1"/>
    <row r="414" s="39" customFormat="1" hidden="1"/>
    <row r="415" s="39" customFormat="1" hidden="1"/>
    <row r="416" s="39" customFormat="1" hidden="1"/>
    <row r="417" s="39" customFormat="1" hidden="1"/>
    <row r="418" s="39" customFormat="1" hidden="1"/>
    <row r="419" s="39" customFormat="1" hidden="1"/>
    <row r="420" s="39" customFormat="1" hidden="1"/>
    <row r="421" s="39" customFormat="1" hidden="1"/>
    <row r="422" s="39" customFormat="1" hidden="1"/>
    <row r="423" s="39" customFormat="1" hidden="1"/>
    <row r="424" s="39" customFormat="1" hidden="1"/>
    <row r="425" s="39" customFormat="1" hidden="1"/>
    <row r="426" s="39" customFormat="1" hidden="1"/>
    <row r="427" s="39" customFormat="1" hidden="1"/>
    <row r="428" s="39" customFormat="1" hidden="1"/>
    <row r="429" s="39" customFormat="1" hidden="1"/>
    <row r="430" s="39" customFormat="1" hidden="1"/>
    <row r="431" s="39" customFormat="1" hidden="1"/>
    <row r="432" s="39" customFormat="1" hidden="1"/>
    <row r="433" s="39" customFormat="1" hidden="1"/>
    <row r="434" s="39" customFormat="1" hidden="1"/>
    <row r="435" s="39" customFormat="1" hidden="1"/>
    <row r="436" s="39" customFormat="1" hidden="1"/>
    <row r="437" s="39" customFormat="1" hidden="1"/>
    <row r="438" s="39" customFormat="1" hidden="1"/>
    <row r="439" s="39" customFormat="1" hidden="1"/>
    <row r="440" s="39" customFormat="1" hidden="1"/>
    <row r="441" s="39" customFormat="1" hidden="1"/>
    <row r="442" s="39" customFormat="1" hidden="1"/>
    <row r="443" s="39" customFormat="1" hidden="1"/>
    <row r="444" s="39" customFormat="1" hidden="1"/>
    <row r="445" s="39" customFormat="1" hidden="1"/>
    <row r="446" s="39" customFormat="1" hidden="1"/>
    <row r="447" s="39" customFormat="1" hidden="1"/>
    <row r="448" s="39" customFormat="1" hidden="1"/>
    <row r="449" s="39" customFormat="1" hidden="1"/>
    <row r="450" s="39" customFormat="1" hidden="1"/>
    <row r="451" s="39" customFormat="1" hidden="1"/>
    <row r="452" s="39" customFormat="1" hidden="1"/>
    <row r="453" s="39" customFormat="1" hidden="1"/>
    <row r="454" s="39" customFormat="1" hidden="1"/>
    <row r="455" s="39" customFormat="1" hidden="1"/>
    <row r="456" s="39" customFormat="1" hidden="1"/>
    <row r="457" s="39" customFormat="1" hidden="1"/>
    <row r="458" s="39" customFormat="1" hidden="1"/>
    <row r="459" s="39" customFormat="1" hidden="1"/>
    <row r="460" s="39" customFormat="1" hidden="1"/>
    <row r="461" s="39" customFormat="1" hidden="1"/>
    <row r="462" s="39" customFormat="1" hidden="1"/>
    <row r="463" s="39" customFormat="1" hidden="1"/>
    <row r="464" s="39" customFormat="1" hidden="1"/>
    <row r="465" s="39" customFormat="1" hidden="1"/>
    <row r="466" s="39" customFormat="1" hidden="1"/>
    <row r="467" s="39" customFormat="1" hidden="1"/>
    <row r="468" s="39" customFormat="1" hidden="1"/>
    <row r="469" s="39" customFormat="1" hidden="1"/>
    <row r="470" s="39" customFormat="1" hidden="1"/>
    <row r="471" s="39" customFormat="1" hidden="1"/>
    <row r="472" s="39" customFormat="1" hidden="1"/>
    <row r="473" s="39" customFormat="1" hidden="1"/>
    <row r="474" s="39" customFormat="1" hidden="1"/>
    <row r="475" s="39" customFormat="1" hidden="1"/>
    <row r="476" s="39" customFormat="1" hidden="1"/>
    <row r="477" s="39" customFormat="1" hidden="1"/>
    <row r="478" s="39" customFormat="1" hidden="1"/>
    <row r="479" s="39" customFormat="1" hidden="1"/>
    <row r="480" s="39" customFormat="1" hidden="1"/>
    <row r="481" s="39" customFormat="1" hidden="1"/>
    <row r="482" s="39" customFormat="1" hidden="1"/>
    <row r="483" s="39" customFormat="1" hidden="1"/>
    <row r="484" s="39" customFormat="1" hidden="1"/>
    <row r="485" s="39" customFormat="1" hidden="1"/>
    <row r="486" s="39" customFormat="1" hidden="1"/>
    <row r="487" s="39" customFormat="1" hidden="1"/>
    <row r="488" s="39" customFormat="1" hidden="1"/>
    <row r="489" s="39" customFormat="1" hidden="1"/>
    <row r="490" s="39" customFormat="1" hidden="1"/>
    <row r="491" s="39" customFormat="1" hidden="1"/>
    <row r="492" s="39" customFormat="1" hidden="1"/>
    <row r="493" s="39" customFormat="1" hidden="1"/>
    <row r="494" s="39" customFormat="1" hidden="1"/>
    <row r="495" s="39" customFormat="1" hidden="1"/>
    <row r="496" s="39" customFormat="1" hidden="1"/>
    <row r="497" s="39" customFormat="1" hidden="1"/>
    <row r="498" s="39" customFormat="1" hidden="1"/>
    <row r="499" s="39" customFormat="1" hidden="1"/>
    <row r="500" s="39" customFormat="1" hidden="1"/>
    <row r="501" s="39" customFormat="1" hidden="1"/>
    <row r="502" s="39" customFormat="1" hidden="1"/>
    <row r="503" s="39" customFormat="1" hidden="1"/>
  </sheetData>
  <sheetProtection algorithmName="SHA-512" hashValue="83mBW3HSt5hGRQhJAYcNWNGOFhQarJ1zbLgMKoT1is9jah/0G9BanDKEVRgmndyh4o5asTTTn2MlV9lkVEyQkw==" saltValue="IyTRfqZCe0xV76G34qb1/Q==" spinCount="100000" sheet="1" objects="1" scenarios="1" selectLockedCells="1"/>
  <protectedRanges>
    <protectedRange sqref="Q5 S8:S13 S3:S4 S17:S20" name="Rango6"/>
    <protectedRange sqref="O3:O4 M5 O8:O13 O17:O20" name="Rango5"/>
    <protectedRange sqref="M3:M4 K5:K8 M8:M13 M17:M20" name="Rango4"/>
    <protectedRange sqref="P3:P4 N5 P8:P11 P17:P20" name="Rango14"/>
    <protectedRange sqref="F3" name="Rango13_1"/>
    <protectedRange sqref="D3" name="Rango7_1"/>
    <protectedRange sqref="F3" name="Rango8_1"/>
  </protectedRanges>
  <mergeCells count="28">
    <mergeCell ref="L15:S15"/>
    <mergeCell ref="A9:J9"/>
    <mergeCell ref="A22:J22"/>
    <mergeCell ref="A26:J26"/>
    <mergeCell ref="A5:G5"/>
    <mergeCell ref="A1:G1"/>
    <mergeCell ref="A82:C82"/>
    <mergeCell ref="A40:I40"/>
    <mergeCell ref="L1:S1"/>
    <mergeCell ref="L6:S6"/>
    <mergeCell ref="A58:C58"/>
    <mergeCell ref="A67:B67"/>
    <mergeCell ref="A57:C57"/>
    <mergeCell ref="A74:B74"/>
    <mergeCell ref="A66:B66"/>
    <mergeCell ref="A29:J29"/>
    <mergeCell ref="A48:J48"/>
    <mergeCell ref="B49:J49"/>
    <mergeCell ref="A46:I46"/>
    <mergeCell ref="B10:J10"/>
    <mergeCell ref="A75:B75"/>
    <mergeCell ref="A44:I44"/>
    <mergeCell ref="E56:G56"/>
    <mergeCell ref="A56:C56"/>
    <mergeCell ref="E57:G57"/>
    <mergeCell ref="E58:G58"/>
    <mergeCell ref="I56:K56"/>
    <mergeCell ref="I57:K57"/>
  </mergeCells>
  <conditionalFormatting sqref="S3:S4 S8:S13">
    <cfRule type="containsText" dxfId="24" priority="7" operator="containsText" text="NO">
      <formula>NOT(ISERROR(SEARCH("NO",S3)))</formula>
    </cfRule>
    <cfRule type="containsText" dxfId="23" priority="8" operator="containsText" text="SI">
      <formula>NOT(ISERROR(SEARCH("SI",S3)))</formula>
    </cfRule>
  </conditionalFormatting>
  <conditionalFormatting sqref="S17:S20">
    <cfRule type="containsText" dxfId="22" priority="1" operator="containsText" text="NO">
      <formula>NOT(ISERROR(SEARCH("NO",S17)))</formula>
    </cfRule>
    <cfRule type="containsText" dxfId="21" priority="2" operator="containsText" text="SI">
      <formula>NOT(ISERROR(SEARCH("SI",S17)))</formula>
    </cfRule>
  </conditionalFormatting>
  <pageMargins left="0.7" right="0.7" top="0.75" bottom="0.75" header="0.3" footer="0.3"/>
  <pageSetup orientation="portrait" r:id="rId1"/>
  <ignoredErrors>
    <ignoredError sqref="N9 M11:O11"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tint="-0.499984740745262"/>
  </sheetPr>
  <dimension ref="A1:BA4237"/>
  <sheetViews>
    <sheetView zoomScale="90" zoomScaleNormal="90" workbookViewId="0">
      <selection activeCell="A422" sqref="A422"/>
    </sheetView>
  </sheetViews>
  <sheetFormatPr baseColWidth="10" defaultColWidth="0" defaultRowHeight="15"/>
  <cols>
    <col min="1" max="1" width="44.85546875" style="8" customWidth="1"/>
    <col min="2" max="2" width="29" style="8" customWidth="1"/>
    <col min="3" max="3" width="19.28515625" style="8" customWidth="1"/>
    <col min="4" max="4" width="24" style="8" customWidth="1"/>
    <col min="5" max="5" width="23" style="8" customWidth="1"/>
    <col min="6" max="6" width="21.7109375" style="8" customWidth="1"/>
    <col min="7" max="9" width="11.42578125" style="8" customWidth="1"/>
    <col min="10" max="53" width="0" style="8" hidden="1" customWidth="1"/>
    <col min="54" max="16384" width="11.42578125" style="8" hidden="1"/>
  </cols>
  <sheetData>
    <row r="1" spans="1:53" customFormat="1" ht="15.75" thickBot="1">
      <c r="A1" s="594" t="str">
        <f>CONCATENATE(Identificación!B4,":  Cálculos de exposición y  riesgo para abejas")</f>
        <v>:  Cálculos de exposición y  riesgo para abejas</v>
      </c>
      <c r="B1" s="595"/>
      <c r="C1" s="595"/>
      <c r="D1" s="595"/>
      <c r="E1" s="595"/>
      <c r="F1" s="595"/>
      <c r="G1" s="595"/>
      <c r="H1" s="595"/>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row>
    <row r="2" spans="1:53" customFormat="1">
      <c r="A2" s="604" t="s">
        <v>523</v>
      </c>
      <c r="B2" s="605"/>
      <c r="C2" s="605"/>
      <c r="D2" s="605"/>
      <c r="E2" s="605"/>
      <c r="F2" s="605"/>
      <c r="G2" s="605"/>
      <c r="H2" s="606"/>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row>
    <row r="3" spans="1:53" customFormat="1" ht="36" customHeight="1">
      <c r="A3" s="83" t="s">
        <v>67</v>
      </c>
      <c r="B3" s="36" t="s">
        <v>86</v>
      </c>
      <c r="C3" s="82" t="s">
        <v>394</v>
      </c>
      <c r="D3" s="36" t="s">
        <v>404</v>
      </c>
      <c r="E3" s="36" t="str">
        <f>+G15</f>
        <v>ETE (gIA/ha)</v>
      </c>
      <c r="F3" s="36" t="s">
        <v>219</v>
      </c>
      <c r="G3" s="36" t="s">
        <v>68</v>
      </c>
      <c r="H3" s="84" t="s">
        <v>246</v>
      </c>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row>
    <row r="4" spans="1:53" customFormat="1" ht="23.25" customHeight="1">
      <c r="A4" s="85" t="str">
        <f>+A16</f>
        <v>Aguda oral</v>
      </c>
      <c r="B4" s="62" t="str">
        <f>IF(Peligrosidad!C12="Otra",Peligrosidad!$G$12,Peligrosidad!$C$12)</f>
        <v>Apis mellifera</v>
      </c>
      <c r="C4" s="86" t="str">
        <f>+Peligrosidad!$D$12</f>
        <v>CL50</v>
      </c>
      <c r="D4" s="88" t="str">
        <f>IF((ISBLANK(Peligrosidad!E12)),"ND",Peligrosidad!E12)</f>
        <v>ND</v>
      </c>
      <c r="E4" s="87" t="str">
        <f>IF(OR('Patrón de uso'!B7='Patrón de uso'!A25, 'Patrón de uso'!B7='Patrón de uso'!A26,'Patrón de uso'!B7='Patrón de uso'!A27,'Patrón de uso'!B7='Patrón de uso'!A28),G16, "No aplica")</f>
        <v>No aplica</v>
      </c>
      <c r="F4" s="88" t="str">
        <f>IF(E4="No aplica","No aplica",E4/D4)</f>
        <v>No aplica</v>
      </c>
      <c r="G4" s="89">
        <f>VLOOKUP('Patrón de uso'!$B$7, 'Patrón de uso'!A51:C62, 3,FALSE)</f>
        <v>0.2</v>
      </c>
      <c r="H4" s="96" t="str">
        <f>IF(E4="No aplica","",IF((F4&gt;G4),"SI","NO"))</f>
        <v/>
      </c>
      <c r="I4" s="39"/>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row>
    <row r="5" spans="1:53" customFormat="1" ht="21" customHeight="1" thickBot="1">
      <c r="A5" s="90" t="s">
        <v>220</v>
      </c>
      <c r="B5" s="91" t="str">
        <f>IF(Peligrosidad!C13="Otra",Peligrosidad!$G$13,Peligrosidad!$C$13)</f>
        <v>Apis mellifera</v>
      </c>
      <c r="C5" s="92" t="str">
        <f>+Peligrosidad!$D$13</f>
        <v>CL50</v>
      </c>
      <c r="D5" s="94" t="str">
        <f>IF((ISBLANK(Peligrosidad!E13)),"ND",Peligrosidad!E13)</f>
        <v>ND</v>
      </c>
      <c r="E5" s="93" t="str">
        <f>IF(OR('Patrón de uso'!B7='Patrón de uso'!A25, 'Patrón de uso'!B7='Patrón de uso'!A26,'Patrón de uso'!B7='Patrón de uso'!A27,'Patrón de uso'!B7='Patrón de uso'!A28),+'Patrón de uso'!B15, "No aplica")</f>
        <v>No aplica</v>
      </c>
      <c r="F5" s="94" t="str">
        <f>IF(E5="No aplica","No aplica",E5/D5)</f>
        <v>No aplica</v>
      </c>
      <c r="G5" s="95">
        <f>VLOOKUP('Patrón de uso'!$B$7,'Patrón de uso'!A57:C62,3,FALSE)</f>
        <v>14</v>
      </c>
      <c r="H5" s="96" t="str">
        <f>IF(E5="No aplica","",IF((F5&gt;G5),"SI","NO"))</f>
        <v/>
      </c>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row>
    <row r="6" spans="1:53" s="39" customFormat="1" ht="15.75" thickBot="1"/>
    <row r="7" spans="1:53" s="39" customFormat="1">
      <c r="A7" s="604" t="s">
        <v>524</v>
      </c>
      <c r="B7" s="605"/>
      <c r="C7" s="605"/>
      <c r="D7" s="605"/>
      <c r="E7" s="605"/>
      <c r="F7" s="605"/>
      <c r="G7" s="605"/>
      <c r="H7" s="606"/>
    </row>
    <row r="8" spans="1:53" s="39" customFormat="1" ht="30">
      <c r="A8" s="83" t="s">
        <v>67</v>
      </c>
      <c r="B8" s="36" t="s">
        <v>86</v>
      </c>
      <c r="C8" s="82" t="s">
        <v>394</v>
      </c>
      <c r="D8" s="36" t="s">
        <v>404</v>
      </c>
      <c r="E8" s="36" t="s">
        <v>520</v>
      </c>
      <c r="F8" s="36" t="s">
        <v>219</v>
      </c>
      <c r="G8" s="36" t="s">
        <v>68</v>
      </c>
      <c r="H8" s="84" t="s">
        <v>246</v>
      </c>
    </row>
    <row r="9" spans="1:53" s="39" customFormat="1" ht="38.25" customHeight="1">
      <c r="A9" s="97" t="s">
        <v>537</v>
      </c>
      <c r="B9" s="63" t="str">
        <f>IF(Peligrosidad!C13="Otra",Peligrosidad!$G$13,Peligrosidad!$C$13)</f>
        <v>Apis mellifera</v>
      </c>
      <c r="C9" s="86" t="str">
        <f>Peligrosidad!D13</f>
        <v>CL50</v>
      </c>
      <c r="D9" s="88">
        <f>Peligrosidad!E13</f>
        <v>0</v>
      </c>
      <c r="E9" s="87" t="e">
        <f>IF(OR('Patrón de uso'!B7='Patrón de uso'!A29, 'Patrón de uso'!B7='Patrón de uso'!A30), (G21/100*G20), "No aplica")</f>
        <v>#VALUE!</v>
      </c>
      <c r="F9" s="88" t="e">
        <f>IF(E9="No aplica","No aplica",E9/D9)</f>
        <v>#VALUE!</v>
      </c>
      <c r="G9" s="89">
        <v>14</v>
      </c>
      <c r="H9" s="271" t="e">
        <f>IF(E9="No aplica","",IF((F9&gt;G9),"SI","NO"))</f>
        <v>#VALUE!</v>
      </c>
    </row>
    <row r="10" spans="1:53" s="39" customFormat="1" ht="38.25" customHeight="1">
      <c r="A10" s="97" t="s">
        <v>543</v>
      </c>
      <c r="B10" s="63" t="str">
        <f>IF(Peligrosidad!C12="Otra",Peligrosidad!$G$12,Peligrosidad!$C$12)</f>
        <v>Apis mellifera</v>
      </c>
      <c r="C10" s="86" t="str">
        <f>Peligrosidad!D12</f>
        <v>CL50</v>
      </c>
      <c r="D10" s="88">
        <f>Peligrosidad!E12</f>
        <v>0</v>
      </c>
      <c r="E10" s="87" t="e">
        <f>IF('Patrón de uso'!B7='Patrón de uso'!A30,(G28*G27*G26),"No aplica")</f>
        <v>#VALUE!</v>
      </c>
      <c r="F10" s="88" t="e">
        <f>IF(E10="No aplica","No aplica",E10/D10)</f>
        <v>#VALUE!</v>
      </c>
      <c r="G10" s="89">
        <v>0.2</v>
      </c>
      <c r="H10" s="271" t="e">
        <f>IF(E10="No aplica","",IF((F10&gt;G10),"SI","NO"))</f>
        <v>#VALUE!</v>
      </c>
    </row>
    <row r="11" spans="1:53" s="39" customFormat="1" ht="38.25" customHeight="1">
      <c r="A11" s="97" t="s">
        <v>542</v>
      </c>
      <c r="B11" s="63" t="str">
        <f>IF(Peligrosidad!C13="Otra",Peligrosidad!$G$13,Peligrosidad!$C$13)</f>
        <v>Apis mellifera</v>
      </c>
      <c r="C11" s="86" t="str">
        <f>Peligrosidad!D13</f>
        <v>CL50</v>
      </c>
      <c r="D11" s="88">
        <f>Peligrosidad!E13</f>
        <v>0</v>
      </c>
      <c r="E11" s="87" t="str">
        <f>IF('Patrón de uso'!B7='Patrón de uso'!A29,0.1*C26,"No aplica")</f>
        <v>No aplica</v>
      </c>
      <c r="F11" s="88" t="str">
        <f>IF(E11="No aplica","No aplica",E11/D11)</f>
        <v>No aplica</v>
      </c>
      <c r="G11" s="89">
        <v>14</v>
      </c>
      <c r="H11" s="271" t="str">
        <f>IF(E11="No aplica","",IF((F11&gt;G11),"SI","NO"))</f>
        <v/>
      </c>
    </row>
    <row r="12" spans="1:53" s="39" customFormat="1" ht="38.25" customHeight="1">
      <c r="A12" s="97" t="s">
        <v>538</v>
      </c>
      <c r="B12" s="63" t="str">
        <f>IF(Peligrosidad!C12="Otra",Peligrosidad!$G$12,Peligrosidad!$C$12)</f>
        <v>Apis mellifera</v>
      </c>
      <c r="C12" s="86" t="str">
        <f>Peligrosidad!D12</f>
        <v>CL50</v>
      </c>
      <c r="D12" s="88">
        <f>Peligrosidad!E12</f>
        <v>0</v>
      </c>
      <c r="E12" s="87" t="str">
        <f>IF('Patrón de uso'!B7='Patrón de uso'!A45,C21*C22*C20,"No aplica")</f>
        <v>No aplica</v>
      </c>
      <c r="F12" s="88" t="str">
        <f>IF(E12="No aplica","No aplica",E12/D12)</f>
        <v>No aplica</v>
      </c>
      <c r="G12" s="89">
        <v>0.2</v>
      </c>
      <c r="H12" s="271" t="str">
        <f>IF(E12="No aplica","",IF((F12&gt;G12),"SI","NO"))</f>
        <v/>
      </c>
    </row>
    <row r="13" spans="1:53" s="39" customFormat="1"/>
    <row r="14" spans="1:53" hidden="1">
      <c r="A14" s="601" t="s">
        <v>522</v>
      </c>
      <c r="B14" s="602"/>
      <c r="C14" s="602"/>
      <c r="D14" s="602"/>
      <c r="E14" s="602"/>
      <c r="F14" s="602"/>
      <c r="G14" s="603"/>
      <c r="H14" s="242"/>
    </row>
    <row r="15" spans="1:53" ht="30" hidden="1">
      <c r="A15" s="243" t="s">
        <v>67</v>
      </c>
      <c r="B15" s="244" t="s">
        <v>86</v>
      </c>
      <c r="C15" s="245" t="s">
        <v>394</v>
      </c>
      <c r="D15" s="244" t="s">
        <v>404</v>
      </c>
      <c r="E15" s="244" t="s">
        <v>217</v>
      </c>
      <c r="F15" s="244" t="s">
        <v>521</v>
      </c>
      <c r="G15" s="96" t="s">
        <v>541</v>
      </c>
      <c r="H15" s="242"/>
    </row>
    <row r="16" spans="1:53" ht="15.75" hidden="1" thickBot="1">
      <c r="A16" s="246" t="s">
        <v>218</v>
      </c>
      <c r="B16" s="247" t="str">
        <f>IF(Peligrosidad!C12="Otra",Peligrosidad!$G$12,Peligrosidad!$C$12)</f>
        <v>Apis mellifera</v>
      </c>
      <c r="C16" s="248" t="str">
        <f>+Peligrosidad!$D$12</f>
        <v>CL50</v>
      </c>
      <c r="D16" s="249" t="str">
        <f>+D4</f>
        <v>ND</v>
      </c>
      <c r="E16" s="250">
        <f>'Patrón de uso'!B15/1000</f>
        <v>0</v>
      </c>
      <c r="F16" s="249">
        <f>VLOOKUP('Patrón de uso'!B21,'Patrón de uso'!A44:B46,2,FALSE)</f>
        <v>10.6</v>
      </c>
      <c r="G16" s="251">
        <f>+F16*E16</f>
        <v>0</v>
      </c>
      <c r="H16" s="242"/>
    </row>
    <row r="17" spans="1:8" ht="15.75" hidden="1" thickBot="1">
      <c r="A17"/>
      <c r="B17"/>
      <c r="C17"/>
      <c r="D17"/>
      <c r="E17"/>
      <c r="F17"/>
      <c r="G17"/>
      <c r="H17"/>
    </row>
    <row r="18" spans="1:8" ht="30.75" hidden="1" customHeight="1">
      <c r="A18" s="601" t="s">
        <v>467</v>
      </c>
      <c r="B18" s="602"/>
      <c r="C18" s="602"/>
      <c r="D18" s="1"/>
      <c r="E18" s="596" t="s">
        <v>525</v>
      </c>
      <c r="F18" s="597"/>
      <c r="G18" s="597"/>
      <c r="H18" s="1"/>
    </row>
    <row r="19" spans="1:8" ht="16.5" hidden="1" customHeight="1">
      <c r="A19" s="598" t="s">
        <v>456</v>
      </c>
      <c r="B19" s="599"/>
      <c r="C19" s="600"/>
      <c r="D19"/>
      <c r="E19" s="598" t="s">
        <v>461</v>
      </c>
      <c r="F19" s="599"/>
      <c r="G19" s="600"/>
      <c r="H19"/>
    </row>
    <row r="20" spans="1:8" ht="30" hidden="1">
      <c r="A20" s="244" t="s">
        <v>457</v>
      </c>
      <c r="B20" s="252" t="s">
        <v>466</v>
      </c>
      <c r="C20" s="253">
        <f>'Patrón de uso'!B12</f>
        <v>0</v>
      </c>
      <c r="D20"/>
      <c r="E20" s="244" t="s">
        <v>462</v>
      </c>
      <c r="F20" s="252" t="s">
        <v>468</v>
      </c>
      <c r="G20" s="253">
        <f>'Patrón de uso'!B12*1000</f>
        <v>0</v>
      </c>
      <c r="H20"/>
    </row>
    <row r="21" spans="1:8" ht="30" hidden="1">
      <c r="A21" s="244" t="s">
        <v>458</v>
      </c>
      <c r="B21" s="252" t="s">
        <v>459</v>
      </c>
      <c r="C21" s="253" t="str">
        <f>IF('Patrón de uso'!B21='Patrón de uso'!A45,'Patrón de uso'!B45,"NO APLICA")</f>
        <v>NO APLICA</v>
      </c>
      <c r="D21"/>
      <c r="E21" s="244" t="s">
        <v>463</v>
      </c>
      <c r="F21" s="252" t="s">
        <v>464</v>
      </c>
      <c r="G21" s="262" t="str">
        <f>IF('Patrón de uso'!$B$21='Patrón de uso'!$A$47,'Patrón de uso'!D$29,IF('Patrón de uso'!B$14='Patrón de uso'!$C$30,'Patrón de uso'!$D$30,IF('Patrón de uso'!B$14='Patrón de uso'!$C$31,'Patrón de uso'!$D$31,"")))</f>
        <v/>
      </c>
      <c r="H21"/>
    </row>
    <row r="22" spans="1:8" hidden="1">
      <c r="A22" s="244" t="s">
        <v>534</v>
      </c>
      <c r="B22" s="252" t="s">
        <v>460</v>
      </c>
      <c r="C22" s="253">
        <v>0.3</v>
      </c>
      <c r="D22"/>
      <c r="E22"/>
      <c r="F22"/>
      <c r="G22"/>
      <c r="H22"/>
    </row>
    <row r="23" spans="1:8" ht="15.75" hidden="1" thickBot="1">
      <c r="A23"/>
      <c r="B23"/>
      <c r="C23"/>
      <c r="D23"/>
      <c r="E23"/>
      <c r="F23"/>
      <c r="G23"/>
      <c r="H23"/>
    </row>
    <row r="24" spans="1:8" ht="30.75" hidden="1" customHeight="1">
      <c r="A24" s="596" t="s">
        <v>469</v>
      </c>
      <c r="B24" s="597"/>
      <c r="C24" s="597"/>
      <c r="D24"/>
      <c r="E24" s="596" t="s">
        <v>529</v>
      </c>
      <c r="F24" s="597"/>
      <c r="G24" s="597"/>
      <c r="H24"/>
    </row>
    <row r="25" spans="1:8" hidden="1">
      <c r="A25" s="598" t="s">
        <v>465</v>
      </c>
      <c r="B25" s="599"/>
      <c r="C25" s="600"/>
      <c r="D25"/>
      <c r="E25" s="598" t="s">
        <v>530</v>
      </c>
      <c r="F25" s="599"/>
      <c r="G25" s="600"/>
      <c r="H25"/>
    </row>
    <row r="26" spans="1:8" ht="30" hidden="1">
      <c r="A26" s="244" t="s">
        <v>462</v>
      </c>
      <c r="B26" s="252" t="s">
        <v>519</v>
      </c>
      <c r="C26" s="253">
        <f>'Patrón de uso'!B12*1000</f>
        <v>0</v>
      </c>
      <c r="D26"/>
      <c r="E26" s="244" t="s">
        <v>462</v>
      </c>
      <c r="F26" s="252" t="s">
        <v>533</v>
      </c>
      <c r="G26" s="253">
        <f>'Patrón de uso'!B12</f>
        <v>0</v>
      </c>
      <c r="H26"/>
    </row>
    <row r="27" spans="1:8" ht="30" hidden="1">
      <c r="A27" s="39"/>
      <c r="B27" s="39"/>
      <c r="C27" s="39"/>
      <c r="D27"/>
      <c r="E27" s="244" t="s">
        <v>531</v>
      </c>
      <c r="F27" s="252" t="s">
        <v>464</v>
      </c>
      <c r="G27" s="253">
        <v>1</v>
      </c>
      <c r="H27"/>
    </row>
    <row r="28" spans="1:8" hidden="1">
      <c r="A28"/>
      <c r="B28"/>
      <c r="C28"/>
      <c r="D28"/>
      <c r="E28" s="244" t="s">
        <v>539</v>
      </c>
      <c r="F28" s="252" t="s">
        <v>532</v>
      </c>
      <c r="G28" s="253" t="str">
        <f>IF('Patrón de uso'!B21='Patrón de uso'!A44,'Patrón de uso'!B44,"NO APLICA")</f>
        <v>NO APLICA</v>
      </c>
      <c r="H28"/>
    </row>
    <row r="29" spans="1:8" hidden="1"/>
    <row r="30" spans="1:8" ht="14.25" hidden="1" customHeight="1"/>
    <row r="31" spans="1:8" hidden="1"/>
    <row r="32" spans="1:8"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s="8" customFormat="1" hidden="1"/>
    <row r="402" s="8" customFormat="1" hidden="1"/>
    <row r="403" s="8" customFormat="1" hidden="1"/>
    <row r="404" s="8" customFormat="1" hidden="1"/>
    <row r="405" s="8" customFormat="1" hidden="1"/>
    <row r="406" s="8" customFormat="1" hidden="1"/>
    <row r="407" s="8" customFormat="1" hidden="1"/>
    <row r="408" s="8" customFormat="1" hidden="1"/>
    <row r="409" s="8" customFormat="1" hidden="1"/>
    <row r="410" s="8" customFormat="1" hidden="1"/>
    <row r="411" s="8" customFormat="1" hidden="1"/>
    <row r="412" s="8" customFormat="1"/>
    <row r="413" s="8" customFormat="1"/>
    <row r="414" s="8" customFormat="1"/>
    <row r="415" s="8" customFormat="1"/>
    <row r="416" s="8" customFormat="1"/>
    <row r="417" s="8" customFormat="1"/>
    <row r="418" s="8" customFormat="1"/>
    <row r="419" s="8" customFormat="1"/>
    <row r="420" s="8" customFormat="1"/>
    <row r="421" s="8" customFormat="1"/>
    <row r="422" s="8" customFormat="1"/>
    <row r="423" s="8" customFormat="1"/>
    <row r="424" s="8" customFormat="1"/>
    <row r="425" s="8" customFormat="1"/>
    <row r="426" s="8" customFormat="1"/>
    <row r="427" s="8" customFormat="1"/>
    <row r="428" s="8" customFormat="1"/>
    <row r="429" s="8" customFormat="1"/>
    <row r="430" s="8" customFormat="1"/>
    <row r="431" s="8" customFormat="1"/>
    <row r="432" s="8" customFormat="1"/>
    <row r="433" s="8" customFormat="1"/>
    <row r="434" s="8" customFormat="1"/>
    <row r="435" s="8" customFormat="1"/>
    <row r="436" s="8" customFormat="1"/>
    <row r="437" s="8" customFormat="1"/>
    <row r="438" s="8" customFormat="1"/>
    <row r="439" s="8" customFormat="1"/>
    <row r="440" s="8" customFormat="1"/>
    <row r="441" s="8" customFormat="1"/>
    <row r="442" s="8" customFormat="1"/>
    <row r="443" s="8" customFormat="1"/>
    <row r="444" s="8" customFormat="1"/>
    <row r="445" s="8" customFormat="1"/>
    <row r="446" s="8" customFormat="1"/>
    <row r="447" s="8" customFormat="1"/>
    <row r="448" s="8" customFormat="1"/>
    <row r="449" s="8" customFormat="1"/>
    <row r="450" s="8" customFormat="1"/>
    <row r="451" s="8" customFormat="1"/>
    <row r="452" s="8" customFormat="1"/>
    <row r="453" s="8" customFormat="1"/>
    <row r="454" s="8" customFormat="1"/>
    <row r="455" s="8" customFormat="1"/>
    <row r="456" s="8" customFormat="1"/>
    <row r="457" s="8" customFormat="1"/>
    <row r="458" s="8" customFormat="1"/>
    <row r="459" s="8" customFormat="1"/>
    <row r="460" s="8" customFormat="1"/>
    <row r="461" s="8" customFormat="1"/>
    <row r="462" s="8" customFormat="1"/>
    <row r="463" s="8" customFormat="1"/>
    <row r="464" s="8" customFormat="1"/>
    <row r="465" s="8" customFormat="1"/>
    <row r="466" s="8" customFormat="1"/>
    <row r="467" s="8" customFormat="1"/>
    <row r="468" s="8" customFormat="1"/>
    <row r="469" s="8" customFormat="1"/>
    <row r="470" s="8" customFormat="1"/>
    <row r="471" s="8" customFormat="1"/>
    <row r="472" s="8" customFormat="1"/>
    <row r="473" s="8" customFormat="1"/>
    <row r="474" s="8" customFormat="1"/>
    <row r="475" s="8" customFormat="1"/>
    <row r="476" s="8" customFormat="1"/>
    <row r="477" s="8" customFormat="1"/>
    <row r="478" s="8" customFormat="1"/>
    <row r="479" s="8" customFormat="1"/>
    <row r="480" s="8" customFormat="1"/>
    <row r="481" s="8" customFormat="1"/>
    <row r="482" s="8" customFormat="1"/>
    <row r="483" s="8" customFormat="1"/>
    <row r="484" s="8" customFormat="1"/>
    <row r="485" s="8" customFormat="1"/>
    <row r="486" s="8" customFormat="1"/>
    <row r="487" s="8" customFormat="1"/>
    <row r="488" s="8" customFormat="1"/>
    <row r="489" s="8" customFormat="1"/>
    <row r="490" s="8" customFormat="1"/>
    <row r="491" s="8" customFormat="1"/>
    <row r="492" s="8" customFormat="1"/>
    <row r="493" s="8" customFormat="1"/>
    <row r="494" s="8" customFormat="1"/>
    <row r="495" s="8" customFormat="1"/>
    <row r="496" s="8" customFormat="1"/>
    <row r="497" s="8" customFormat="1"/>
    <row r="498" s="8" customFormat="1"/>
    <row r="499" s="8" customFormat="1"/>
    <row r="500" s="8" customFormat="1"/>
    <row r="501" s="8" customFormat="1"/>
    <row r="502" s="8" customFormat="1"/>
    <row r="503" s="8" customFormat="1"/>
    <row r="504" s="8" customFormat="1"/>
    <row r="505" s="8" customFormat="1"/>
    <row r="506" s="8" customFormat="1"/>
    <row r="507" s="8" customFormat="1"/>
    <row r="508" s="8" customFormat="1"/>
    <row r="509" s="8" customFormat="1"/>
    <row r="510" s="8" customFormat="1"/>
    <row r="511" s="8" customFormat="1"/>
    <row r="512" s="8" customFormat="1"/>
    <row r="513" s="8" customFormat="1"/>
    <row r="514" s="8" customFormat="1"/>
    <row r="515" s="8" customFormat="1"/>
    <row r="516" s="8" customFormat="1"/>
    <row r="517" s="8" customFormat="1"/>
    <row r="518" s="8" customFormat="1"/>
    <row r="519" s="8" customFormat="1"/>
    <row r="520" s="8" customFormat="1"/>
    <row r="521" s="8" customFormat="1"/>
    <row r="522" s="8" customFormat="1"/>
    <row r="523" s="8" customFormat="1"/>
    <row r="524" s="8" customFormat="1"/>
    <row r="525" s="8" customFormat="1"/>
    <row r="526" s="8" customFormat="1"/>
    <row r="527" s="8" customFormat="1"/>
    <row r="528" s="8" customFormat="1"/>
    <row r="529" s="8" customFormat="1"/>
    <row r="530" s="8" customFormat="1"/>
    <row r="531" s="8" customFormat="1"/>
    <row r="532" s="8" customFormat="1"/>
    <row r="533" s="8" customFormat="1"/>
    <row r="534" s="8" customFormat="1"/>
    <row r="535" s="8" customFormat="1"/>
    <row r="536" s="8" customFormat="1"/>
    <row r="537" s="8" customFormat="1"/>
    <row r="538" s="8" customFormat="1"/>
    <row r="539" s="8" customFormat="1"/>
    <row r="540" s="8" customFormat="1"/>
    <row r="541" s="8" customFormat="1"/>
    <row r="542" s="8" customFormat="1"/>
    <row r="543" s="8" customFormat="1"/>
    <row r="544" s="8" customFormat="1"/>
    <row r="545" s="8" customFormat="1"/>
    <row r="546" s="8" customFormat="1"/>
    <row r="547" s="8" customFormat="1"/>
    <row r="548" s="8" customFormat="1"/>
    <row r="549" s="8" customFormat="1"/>
    <row r="550" s="8" customFormat="1"/>
    <row r="551" s="8" customFormat="1"/>
    <row r="552" s="8" customFormat="1"/>
    <row r="553" s="8" customFormat="1"/>
    <row r="554" s="8" customFormat="1"/>
    <row r="555" s="8" customFormat="1"/>
    <row r="556" s="8" customFormat="1"/>
    <row r="557" s="8" customFormat="1"/>
    <row r="558" s="8" customFormat="1"/>
    <row r="559" s="8" customFormat="1"/>
    <row r="560" s="8" customFormat="1"/>
    <row r="561" s="8" customFormat="1"/>
    <row r="562" s="8" customFormat="1"/>
    <row r="563" s="8" customFormat="1"/>
    <row r="564" s="8" customFormat="1"/>
    <row r="565" s="8" customFormat="1"/>
    <row r="566" s="8" customFormat="1"/>
    <row r="567" s="8" customFormat="1"/>
    <row r="568" s="8" customFormat="1"/>
    <row r="569" s="8" customFormat="1"/>
    <row r="570" s="8" customFormat="1"/>
    <row r="571" s="8" customFormat="1"/>
    <row r="572" s="8" customFormat="1"/>
    <row r="573" s="8" customFormat="1"/>
    <row r="574" s="8" customFormat="1"/>
    <row r="575" s="8" customFormat="1"/>
    <row r="576" s="8" customFormat="1"/>
    <row r="577" s="8" customFormat="1"/>
    <row r="578" s="8" customFormat="1"/>
    <row r="579" s="8" customFormat="1"/>
    <row r="580" s="8" customFormat="1"/>
    <row r="581" s="8" customFormat="1"/>
    <row r="582" s="8" customFormat="1"/>
    <row r="583" s="8" customFormat="1"/>
    <row r="584" s="8" customFormat="1"/>
    <row r="585" s="8" customFormat="1"/>
    <row r="586" s="8" customFormat="1"/>
    <row r="587" s="8" customFormat="1"/>
    <row r="588" s="8" customFormat="1"/>
    <row r="589" s="8" customFormat="1"/>
    <row r="590" s="8" customFormat="1"/>
    <row r="591" s="8" customFormat="1"/>
    <row r="592" s="8" customFormat="1"/>
    <row r="593" s="8" customFormat="1"/>
    <row r="594" s="8" customFormat="1"/>
    <row r="595" s="8" customFormat="1"/>
    <row r="596" s="8" customFormat="1"/>
    <row r="597" s="8" customFormat="1"/>
    <row r="598" s="8" customFormat="1"/>
    <row r="599" s="8" customFormat="1"/>
    <row r="600" s="8" customFormat="1"/>
    <row r="601" s="8" customFormat="1"/>
    <row r="602" s="8" customFormat="1"/>
    <row r="603" s="8" customFormat="1"/>
    <row r="604" s="8" customFormat="1"/>
    <row r="605" s="8" customFormat="1"/>
    <row r="606" s="8" customFormat="1"/>
    <row r="607" s="8" customFormat="1"/>
    <row r="608" s="8" customFormat="1"/>
    <row r="609" s="8" customFormat="1"/>
    <row r="610" s="8" customFormat="1"/>
    <row r="611" s="8" customFormat="1"/>
    <row r="612" s="8" customFormat="1"/>
    <row r="613" s="8" customFormat="1"/>
    <row r="614" s="8" customFormat="1"/>
    <row r="615" s="8" customFormat="1"/>
    <row r="616" s="8" customFormat="1"/>
    <row r="617" s="8" customFormat="1"/>
    <row r="618" s="8" customFormat="1"/>
    <row r="619" s="8" customFormat="1"/>
    <row r="620" s="8" customFormat="1"/>
    <row r="621" s="8" customFormat="1"/>
    <row r="622" s="8" customFormat="1"/>
    <row r="623" s="8" customFormat="1"/>
    <row r="624" s="8" customFormat="1"/>
    <row r="625" s="8" customFormat="1"/>
    <row r="626" s="8" customFormat="1"/>
    <row r="627" s="8" customFormat="1"/>
    <row r="628" s="8" customFormat="1"/>
    <row r="629" s="8" customFormat="1"/>
    <row r="630" s="8" customFormat="1"/>
    <row r="631" s="8" customFormat="1"/>
    <row r="632" s="8" customFormat="1"/>
    <row r="633" s="8" customFormat="1"/>
    <row r="634" s="8" customFormat="1"/>
    <row r="635" s="8" customFormat="1"/>
    <row r="636" s="8" customFormat="1"/>
    <row r="637" s="8" customFormat="1"/>
    <row r="638" s="8" customFormat="1"/>
    <row r="639" s="8" customFormat="1"/>
    <row r="640" s="8" customFormat="1"/>
    <row r="641" s="8" customFormat="1"/>
    <row r="642" s="8" customFormat="1"/>
    <row r="643" s="8" customFormat="1"/>
    <row r="644" s="8" customFormat="1"/>
    <row r="645" s="8" customFormat="1"/>
    <row r="646" s="8" customFormat="1"/>
    <row r="647" s="8" customFormat="1"/>
    <row r="648" s="8" customFormat="1"/>
    <row r="649" s="8" customFormat="1"/>
    <row r="650" s="8" customFormat="1"/>
    <row r="651" s="8" customFormat="1"/>
    <row r="652" s="8" customFormat="1"/>
    <row r="653" s="8" customFormat="1"/>
    <row r="654" s="8" customFormat="1"/>
    <row r="655" s="8" customFormat="1"/>
    <row r="656" s="8" customFormat="1"/>
    <row r="657" s="8" customFormat="1"/>
    <row r="658" s="8" customFormat="1"/>
    <row r="659" s="8" customFormat="1"/>
    <row r="660" s="8" customFormat="1"/>
    <row r="661" s="8" customFormat="1"/>
    <row r="662" s="8" customFormat="1"/>
    <row r="663" s="8" customFormat="1"/>
    <row r="664" s="8" customFormat="1"/>
    <row r="665" s="8" customFormat="1"/>
    <row r="666" s="8" customFormat="1"/>
    <row r="667" s="8" customFormat="1"/>
    <row r="668" s="8" customFormat="1"/>
    <row r="669" s="8" customFormat="1"/>
    <row r="670" s="8" customFormat="1"/>
    <row r="671" s="8" customFormat="1"/>
    <row r="672" s="8" customFormat="1"/>
    <row r="673" s="8" customFormat="1"/>
    <row r="674" s="8" customFormat="1"/>
    <row r="675" s="8" customFormat="1"/>
    <row r="676" s="8" customFormat="1"/>
    <row r="677" s="8" customFormat="1"/>
    <row r="678" s="8" customFormat="1"/>
    <row r="679" s="8" customFormat="1"/>
    <row r="680" s="8" customFormat="1"/>
    <row r="681" s="8" customFormat="1"/>
    <row r="682" s="8" customFormat="1"/>
    <row r="683" s="8" customFormat="1"/>
    <row r="684" s="8" customFormat="1"/>
    <row r="685" s="8" customFormat="1"/>
    <row r="686" s="8" customFormat="1"/>
    <row r="687" s="8" customFormat="1"/>
    <row r="688" s="8" customFormat="1"/>
    <row r="689" s="8" customFormat="1"/>
    <row r="690" s="8" customFormat="1"/>
    <row r="691" s="8" customFormat="1"/>
    <row r="692" s="8" customFormat="1"/>
    <row r="693" s="8" customFormat="1"/>
    <row r="694" s="8" customFormat="1"/>
    <row r="695" s="8" customFormat="1"/>
    <row r="696" s="8" customFormat="1"/>
    <row r="697" s="8" customFormat="1"/>
    <row r="698" s="8" customFormat="1"/>
    <row r="699" s="8" customFormat="1"/>
    <row r="700" s="8" customFormat="1"/>
    <row r="701" s="8" customFormat="1"/>
    <row r="702" s="8" customFormat="1"/>
    <row r="703" s="8" customFormat="1"/>
    <row r="704" s="8" customFormat="1"/>
    <row r="705" s="8" customFormat="1"/>
    <row r="706" s="8" customFormat="1"/>
    <row r="707" s="8" customFormat="1"/>
    <row r="708" s="8" customFormat="1"/>
    <row r="709" s="8" customFormat="1"/>
    <row r="710" s="8" customFormat="1"/>
    <row r="711" s="8" customFormat="1"/>
    <row r="712" s="8" customFormat="1"/>
    <row r="713" s="8" customFormat="1"/>
    <row r="714" s="8" customFormat="1"/>
    <row r="715" s="8" customFormat="1"/>
    <row r="716" s="8" customFormat="1"/>
    <row r="717" s="8" customFormat="1"/>
    <row r="718" s="8" customFormat="1"/>
    <row r="719" s="8" customFormat="1"/>
    <row r="720" s="8" customFormat="1"/>
    <row r="721" s="8" customFormat="1"/>
    <row r="722" s="8" customFormat="1"/>
    <row r="723" s="8" customFormat="1"/>
    <row r="724" s="8" customFormat="1"/>
    <row r="725" s="8" customFormat="1"/>
    <row r="726" s="8" customFormat="1"/>
    <row r="727" s="8" customFormat="1"/>
    <row r="728" s="8" customFormat="1"/>
    <row r="729" s="8" customFormat="1"/>
    <row r="730" s="8" customFormat="1"/>
    <row r="731" s="8" customFormat="1"/>
    <row r="732" s="8" customFormat="1"/>
    <row r="733" s="8" customFormat="1"/>
    <row r="734" s="8" customFormat="1"/>
    <row r="735" s="8" customFormat="1"/>
    <row r="736" s="8" customFormat="1"/>
    <row r="737" s="8" customFormat="1"/>
    <row r="738" s="8" customFormat="1"/>
    <row r="739" s="8" customFormat="1"/>
    <row r="740" s="8" customFormat="1"/>
    <row r="741" s="8" customFormat="1"/>
    <row r="742" s="8" customFormat="1"/>
    <row r="743" s="8" customFormat="1"/>
    <row r="744" s="8" customFormat="1"/>
    <row r="745" s="8" customFormat="1"/>
    <row r="746" s="8" customFormat="1"/>
    <row r="747" s="8" customFormat="1"/>
    <row r="748" s="8" customFormat="1"/>
    <row r="749" s="8" customFormat="1"/>
    <row r="750" s="8" customFormat="1"/>
    <row r="751" s="8" customFormat="1"/>
    <row r="752" s="8" customFormat="1"/>
    <row r="753" s="8" customFormat="1"/>
    <row r="754" s="8" customFormat="1"/>
    <row r="755" s="8" customFormat="1"/>
    <row r="756" s="8" customFormat="1"/>
    <row r="757" s="8" customFormat="1"/>
    <row r="758" s="8" customFormat="1"/>
    <row r="759" s="8" customFormat="1"/>
    <row r="760" s="8" customFormat="1"/>
    <row r="761" s="8" customFormat="1"/>
    <row r="762" s="8" customFormat="1"/>
    <row r="763" s="8" customFormat="1"/>
    <row r="764" s="8" customFormat="1"/>
    <row r="765" s="8" customFormat="1"/>
    <row r="766" s="8" customFormat="1"/>
    <row r="767" s="8" customFormat="1"/>
    <row r="768" s="8" customFormat="1"/>
    <row r="769" s="8" customFormat="1"/>
    <row r="770" s="8" customFormat="1"/>
    <row r="771" s="8" customFormat="1"/>
    <row r="772" s="8" customFormat="1"/>
    <row r="773" s="8" customFormat="1"/>
    <row r="774" s="8" customFormat="1"/>
    <row r="775" s="8" customFormat="1"/>
    <row r="776" s="8" customFormat="1"/>
    <row r="777" s="8" customFormat="1"/>
    <row r="778" s="8" customFormat="1"/>
    <row r="779" s="8" customFormat="1"/>
    <row r="780" s="8" customFormat="1"/>
    <row r="781" s="8" customFormat="1"/>
    <row r="782" s="8" customFormat="1"/>
    <row r="783" s="8" customFormat="1"/>
    <row r="784" s="8" customFormat="1"/>
    <row r="785" s="8" customFormat="1"/>
    <row r="786" s="8" customFormat="1"/>
    <row r="787" s="8" customFormat="1"/>
    <row r="788" s="8" customFormat="1"/>
    <row r="789" s="8" customFormat="1"/>
    <row r="790" s="8" customFormat="1"/>
    <row r="791" s="8" customFormat="1"/>
    <row r="792" s="8" customFormat="1"/>
    <row r="793" s="8" customFormat="1"/>
    <row r="794" s="8" customFormat="1"/>
    <row r="795" s="8" customFormat="1"/>
    <row r="796" s="8" customFormat="1"/>
    <row r="797" s="8" customFormat="1"/>
    <row r="798" s="8" customFormat="1"/>
    <row r="799" s="8" customFormat="1"/>
    <row r="800" s="8" customFormat="1"/>
    <row r="801" s="8" customFormat="1"/>
    <row r="802" s="8" customFormat="1"/>
    <row r="803" s="8" customFormat="1"/>
    <row r="804" s="8" customFormat="1"/>
    <row r="805" s="8" customFormat="1"/>
    <row r="806" s="8" customFormat="1"/>
    <row r="807" s="8" customFormat="1"/>
    <row r="808" s="8" customFormat="1"/>
    <row r="809" s="8" customFormat="1"/>
    <row r="810" s="8" customFormat="1"/>
    <row r="811" s="8" customFormat="1"/>
    <row r="812" s="8" customFormat="1"/>
    <row r="813" s="8" customFormat="1"/>
    <row r="814" s="8" customFormat="1"/>
    <row r="815" s="8" customFormat="1"/>
    <row r="816" s="8" customFormat="1"/>
    <row r="817" s="8" customFormat="1"/>
    <row r="818" s="8" customFormat="1"/>
    <row r="819" s="8" customFormat="1"/>
    <row r="820" s="8" customFormat="1"/>
    <row r="821" s="8" customFormat="1"/>
    <row r="822" s="8" customFormat="1"/>
    <row r="823" s="8" customFormat="1"/>
    <row r="824" s="8" customFormat="1"/>
    <row r="825" s="8" customFormat="1"/>
    <row r="826" s="8" customFormat="1"/>
    <row r="827" s="8" customFormat="1"/>
    <row r="828" s="8" customFormat="1"/>
    <row r="829" s="8" customFormat="1"/>
    <row r="830" s="8" customFormat="1"/>
    <row r="831" s="8" customFormat="1"/>
    <row r="832" s="8" customFormat="1"/>
    <row r="833" s="8" customFormat="1"/>
    <row r="834" s="8" customFormat="1"/>
    <row r="835" s="8" customFormat="1"/>
    <row r="836" s="8" customFormat="1"/>
    <row r="837" s="8" customFormat="1"/>
    <row r="838" s="8" customFormat="1"/>
    <row r="839" s="8" customFormat="1"/>
    <row r="840" s="8" customFormat="1"/>
    <row r="841" s="8" customFormat="1"/>
    <row r="842" s="8" customFormat="1"/>
    <row r="843" s="8" customFormat="1"/>
    <row r="844" s="8" customFormat="1"/>
    <row r="845" s="8" customFormat="1"/>
    <row r="846" s="8" customFormat="1"/>
    <row r="847" s="8" customFormat="1"/>
    <row r="848" s="8" customFormat="1"/>
    <row r="849" s="8" customFormat="1"/>
    <row r="850" s="8" customFormat="1"/>
    <row r="851" s="8" customFormat="1"/>
    <row r="852" s="8" customFormat="1"/>
    <row r="853" s="8" customFormat="1"/>
    <row r="854" s="8" customFormat="1"/>
    <row r="855" s="8" customFormat="1"/>
    <row r="856" s="8" customFormat="1"/>
    <row r="857" s="8" customFormat="1"/>
    <row r="858" s="8" customFormat="1"/>
    <row r="859" s="8" customFormat="1"/>
    <row r="860" s="8" customFormat="1"/>
    <row r="861" s="8" customFormat="1"/>
    <row r="862" s="8" customFormat="1"/>
    <row r="863" s="8" customFormat="1"/>
    <row r="864" s="8" customFormat="1"/>
    <row r="865" s="8" customFormat="1"/>
    <row r="866" s="8" customFormat="1"/>
    <row r="867" s="8" customFormat="1"/>
    <row r="868" s="8" customFormat="1"/>
    <row r="869" s="8" customFormat="1"/>
    <row r="870" s="8" customFormat="1"/>
    <row r="871" s="8" customFormat="1"/>
    <row r="872" s="8" customFormat="1"/>
    <row r="873" s="8" customFormat="1"/>
    <row r="874" s="8" customFormat="1"/>
    <row r="875" s="8" customFormat="1"/>
    <row r="876" s="8" customFormat="1"/>
    <row r="877" s="8" customFormat="1"/>
    <row r="878" s="8" customFormat="1"/>
    <row r="879" s="8" customFormat="1"/>
    <row r="880" s="8" customFormat="1"/>
    <row r="881" s="8" customFormat="1"/>
    <row r="882" s="8" customFormat="1"/>
    <row r="883" s="8" customFormat="1"/>
    <row r="884" s="8" customFormat="1"/>
    <row r="885" s="8" customFormat="1"/>
    <row r="886" s="8" customFormat="1"/>
    <row r="887" s="8" customFormat="1"/>
    <row r="888" s="8" customFormat="1"/>
    <row r="889" s="8" customFormat="1"/>
    <row r="890" s="8" customFormat="1"/>
    <row r="891" s="8" customFormat="1"/>
    <row r="892" s="8" customFormat="1"/>
    <row r="893" s="8" customFormat="1"/>
    <row r="894" s="8" customFormat="1"/>
    <row r="895" s="8" customFormat="1"/>
    <row r="896" s="8" customFormat="1"/>
    <row r="897" s="8" customFormat="1"/>
    <row r="898" s="8" customFormat="1"/>
    <row r="899" s="8" customFormat="1"/>
    <row r="900" s="8" customFormat="1"/>
    <row r="901" s="8" customFormat="1"/>
    <row r="902" s="8" customFormat="1"/>
    <row r="903" s="8" customFormat="1"/>
    <row r="904" s="8" customFormat="1"/>
    <row r="905" s="8" customFormat="1"/>
    <row r="906" s="8" customFormat="1"/>
    <row r="907" s="8" customFormat="1"/>
    <row r="908" s="8" customFormat="1"/>
    <row r="909" s="8" customFormat="1"/>
    <row r="910" s="8" customFormat="1"/>
    <row r="911" s="8" customFormat="1"/>
    <row r="912" s="8" customFormat="1"/>
    <row r="913" s="8" customFormat="1"/>
    <row r="914" s="8" customFormat="1"/>
    <row r="915" s="8" customFormat="1"/>
    <row r="916" s="8" customFormat="1"/>
    <row r="917" s="8" customFormat="1"/>
    <row r="918" s="8" customFormat="1"/>
    <row r="919" s="8" customFormat="1"/>
    <row r="920" s="8" customFormat="1"/>
    <row r="921" s="8" customFormat="1"/>
    <row r="922" s="8" customFormat="1"/>
    <row r="923" s="8" customFormat="1"/>
    <row r="924" s="8" customFormat="1"/>
    <row r="925" s="8" customFormat="1"/>
    <row r="926" s="8" customFormat="1"/>
    <row r="927" s="8" customFormat="1"/>
    <row r="928" s="8" customFormat="1"/>
    <row r="929" s="8" customFormat="1"/>
    <row r="930" s="8" customFormat="1"/>
    <row r="931" s="8" customFormat="1"/>
    <row r="932" s="8" customFormat="1"/>
    <row r="933" s="8" customFormat="1"/>
    <row r="934" s="8" customFormat="1"/>
    <row r="935" s="8" customFormat="1"/>
    <row r="936" s="8" customFormat="1"/>
    <row r="937" s="8" customFormat="1"/>
    <row r="938" s="8" customFormat="1"/>
    <row r="939" s="8" customFormat="1"/>
    <row r="940" s="8" customFormat="1"/>
    <row r="941" s="8" customFormat="1"/>
    <row r="942" s="8" customFormat="1"/>
    <row r="943" s="8" customFormat="1"/>
    <row r="944" s="8" customFormat="1"/>
    <row r="945" s="8" customFormat="1"/>
    <row r="946" s="8" customFormat="1"/>
    <row r="947" s="8" customFormat="1"/>
    <row r="948" s="8" customFormat="1"/>
    <row r="949" s="8" customFormat="1"/>
    <row r="950" s="8" customFormat="1"/>
    <row r="951" s="8" customFormat="1"/>
    <row r="952" s="8" customFormat="1"/>
    <row r="953" s="8" customFormat="1"/>
    <row r="954" s="8" customFormat="1"/>
    <row r="955" s="8" customFormat="1"/>
    <row r="956" s="8" customFormat="1"/>
    <row r="957" s="8" customFormat="1"/>
    <row r="958" s="8" customFormat="1"/>
    <row r="959" s="8" customFormat="1"/>
    <row r="960" s="8" customFormat="1"/>
    <row r="961" s="8" customFormat="1"/>
    <row r="962" s="8" customFormat="1"/>
    <row r="963" s="8" customFormat="1"/>
    <row r="964" s="8" customFormat="1"/>
    <row r="965" s="8" customFormat="1"/>
    <row r="966" s="8" customFormat="1"/>
    <row r="967" s="8" customFormat="1"/>
    <row r="968" s="8" customFormat="1"/>
    <row r="969" s="8" customFormat="1"/>
    <row r="970" s="8" customFormat="1"/>
    <row r="971" s="8" customFormat="1"/>
    <row r="972" s="8" customFormat="1"/>
    <row r="973" s="8" customFormat="1"/>
    <row r="974" s="8" customFormat="1"/>
    <row r="975" s="8" customFormat="1"/>
    <row r="976" s="8" customFormat="1"/>
    <row r="977" s="8" customFormat="1"/>
    <row r="978" s="8" customFormat="1"/>
    <row r="979" s="8" customFormat="1"/>
    <row r="980" s="8" customFormat="1"/>
    <row r="981" s="8" customFormat="1"/>
    <row r="982" s="8" customFormat="1"/>
    <row r="983" s="8" customFormat="1"/>
    <row r="984" s="8" customFormat="1"/>
    <row r="985" s="8" customFormat="1"/>
    <row r="986" s="8" customFormat="1"/>
    <row r="987" s="8" customFormat="1"/>
    <row r="988" s="8" customFormat="1"/>
    <row r="989" s="8" customFormat="1"/>
    <row r="990" s="8" customFormat="1"/>
    <row r="991" s="8" customFormat="1"/>
    <row r="992" s="8" customFormat="1"/>
    <row r="993" s="8" customFormat="1"/>
    <row r="994" s="8" customFormat="1"/>
    <row r="995" s="8" customFormat="1"/>
    <row r="996" s="8" customFormat="1"/>
    <row r="997" s="8" customFormat="1"/>
    <row r="998" s="8" customFormat="1"/>
    <row r="999" s="8" customFormat="1"/>
    <row r="1000" s="8" customFormat="1"/>
    <row r="1001" s="8" customFormat="1"/>
    <row r="1002" s="8" customFormat="1"/>
    <row r="1003" s="8" customFormat="1"/>
    <row r="1004" s="8" customFormat="1"/>
    <row r="1005" s="8" customFormat="1"/>
    <row r="1006" s="8" customFormat="1"/>
    <row r="1007" s="8" customFormat="1"/>
    <row r="1008" s="8" customFormat="1"/>
    <row r="1009" s="8" customFormat="1"/>
    <row r="1010" s="8" customFormat="1"/>
    <row r="1011" s="8" customFormat="1"/>
    <row r="1012" s="8" customFormat="1"/>
    <row r="1013" s="8" customFormat="1"/>
    <row r="1014" s="8" customFormat="1"/>
    <row r="1015" s="8" customFormat="1"/>
    <row r="1016" s="8" customFormat="1"/>
    <row r="1017" s="8" customFormat="1"/>
    <row r="1018" s="8" customFormat="1"/>
    <row r="1019" s="8" customFormat="1"/>
    <row r="1020" s="8" customFormat="1"/>
    <row r="1021" s="8" customFormat="1"/>
    <row r="1022" s="8" customFormat="1"/>
    <row r="1023" s="8" customFormat="1"/>
    <row r="1024" s="8" customFormat="1"/>
    <row r="1025" s="8" customFormat="1"/>
    <row r="1026" s="8" customFormat="1"/>
    <row r="1027" s="8" customFormat="1"/>
    <row r="1028" s="8" customFormat="1"/>
    <row r="1029" s="8" customFormat="1"/>
    <row r="1030" s="8" customFormat="1"/>
    <row r="1031" s="8" customFormat="1"/>
    <row r="1032" s="8" customFormat="1"/>
    <row r="1033" s="8" customFormat="1"/>
    <row r="1034" s="8" customFormat="1"/>
    <row r="1035" s="8" customFormat="1"/>
    <row r="1036" s="8" customFormat="1"/>
    <row r="1037" s="8" customFormat="1"/>
    <row r="1038" s="8" customFormat="1"/>
    <row r="1039" s="8" customFormat="1"/>
    <row r="1040" s="8" customFormat="1"/>
    <row r="1041" s="8" customFormat="1"/>
    <row r="1042" s="8" customFormat="1"/>
    <row r="1043" s="8" customFormat="1"/>
    <row r="1044" s="8" customFormat="1"/>
    <row r="1045" s="8" customFormat="1"/>
    <row r="1046" s="8" customFormat="1"/>
    <row r="1047" s="8" customFormat="1"/>
    <row r="1048" s="8" customFormat="1"/>
    <row r="1049" s="8" customFormat="1"/>
    <row r="1050" s="8" customFormat="1"/>
    <row r="1051" s="8" customFormat="1"/>
    <row r="1052" s="8" customFormat="1"/>
    <row r="1053" s="8" customFormat="1"/>
    <row r="1054" s="8" customFormat="1"/>
    <row r="1055" s="8" customFormat="1"/>
    <row r="1056" s="8" customFormat="1"/>
    <row r="1057" s="8" customFormat="1"/>
    <row r="1058" s="8" customFormat="1"/>
    <row r="1059" s="8" customFormat="1"/>
    <row r="1060" s="8" customFormat="1"/>
    <row r="1061" s="8" customFormat="1"/>
    <row r="1062" s="8" customFormat="1"/>
    <row r="1063" s="8" customFormat="1"/>
    <row r="1064" s="8" customFormat="1"/>
    <row r="1065" s="8" customFormat="1"/>
    <row r="1066" s="8" customFormat="1"/>
    <row r="1067" s="8" customFormat="1"/>
    <row r="1068" s="8" customFormat="1"/>
    <row r="1069" s="8" customFormat="1"/>
    <row r="1070" s="8" customFormat="1"/>
    <row r="1071" s="8" customFormat="1"/>
    <row r="1072" s="8" customFormat="1"/>
    <row r="1073" s="8" customFormat="1"/>
    <row r="1074" s="8" customFormat="1"/>
    <row r="1075" s="8" customFormat="1"/>
    <row r="1076" s="8" customFormat="1"/>
    <row r="1077" s="8" customFormat="1"/>
    <row r="1078" s="8" customFormat="1"/>
    <row r="1079" s="8" customFormat="1"/>
    <row r="1080" s="8" customFormat="1"/>
    <row r="1081" s="8" customFormat="1"/>
    <row r="1082" s="8" customFormat="1"/>
    <row r="1083" s="8" customFormat="1"/>
    <row r="1084" s="8" customFormat="1"/>
    <row r="1085" s="8" customFormat="1"/>
    <row r="1086" s="8" customFormat="1"/>
    <row r="1087" s="8" customFormat="1"/>
    <row r="1088" s="8" customFormat="1"/>
    <row r="1089" s="8" customFormat="1"/>
    <row r="1090" s="8" customFormat="1"/>
    <row r="1091" s="8" customFormat="1"/>
    <row r="1092" s="8" customFormat="1"/>
    <row r="1093" s="8" customFormat="1"/>
    <row r="1094" s="8" customFormat="1"/>
    <row r="1095" s="8" customFormat="1"/>
    <row r="1096" s="8" customFormat="1"/>
    <row r="1097" s="8" customFormat="1"/>
    <row r="1098" s="8" customFormat="1"/>
    <row r="1099" s="8" customFormat="1"/>
    <row r="1100" s="8" customFormat="1"/>
    <row r="1101" s="8" customFormat="1"/>
    <row r="1102" s="8" customFormat="1"/>
    <row r="1103" s="8" customFormat="1"/>
    <row r="1104" s="8" customFormat="1"/>
    <row r="1105" s="8" customFormat="1"/>
    <row r="1106" s="8" customFormat="1"/>
    <row r="1107" s="8" customFormat="1"/>
    <row r="1108" s="8" customFormat="1"/>
    <row r="1109" s="8" customFormat="1"/>
    <row r="1110" s="8" customFormat="1"/>
    <row r="1111" s="8" customFormat="1"/>
    <row r="1112" s="8" customFormat="1"/>
    <row r="1113" s="8" customFormat="1"/>
    <row r="1114" s="8" customFormat="1"/>
    <row r="1115" s="8" customFormat="1"/>
    <row r="1116" s="8" customFormat="1"/>
    <row r="1117" s="8" customFormat="1"/>
    <row r="1118" s="8" customFormat="1"/>
    <row r="1119" s="8" customFormat="1"/>
    <row r="1120" s="8" customFormat="1"/>
    <row r="1121" s="8" customFormat="1"/>
    <row r="1122" s="8" customFormat="1"/>
    <row r="1123" s="8" customFormat="1"/>
    <row r="1124" s="8" customFormat="1"/>
    <row r="1125" s="8" customFormat="1"/>
    <row r="1126" s="8" customFormat="1"/>
    <row r="1127" s="8" customFormat="1"/>
    <row r="1128" s="8" customFormat="1"/>
    <row r="1129" s="8" customFormat="1"/>
    <row r="1130" s="8" customFormat="1"/>
    <row r="1131" s="8" customFormat="1"/>
    <row r="1132" s="8" customFormat="1"/>
    <row r="1133" s="8" customFormat="1"/>
    <row r="1134" s="8" customFormat="1"/>
    <row r="1135" s="8" customFormat="1"/>
    <row r="1136" s="8" customFormat="1"/>
    <row r="1137" s="8" customFormat="1"/>
    <row r="1138" s="8" customFormat="1"/>
    <row r="1139" s="8" customFormat="1"/>
    <row r="1140" s="8" customFormat="1"/>
    <row r="1141" s="8" customFormat="1"/>
    <row r="1142" s="8" customFormat="1"/>
    <row r="1143" s="8" customFormat="1"/>
    <row r="1144" s="8" customFormat="1"/>
    <row r="1145" s="8" customFormat="1"/>
    <row r="1146" s="8" customFormat="1"/>
    <row r="1147" s="8" customFormat="1"/>
    <row r="1148" s="8" customFormat="1"/>
    <row r="1149" s="8" customFormat="1"/>
    <row r="1150" s="8" customFormat="1"/>
    <row r="1151" s="8" customFormat="1"/>
    <row r="1152" s="8" customFormat="1"/>
    <row r="1153" s="8" customFormat="1"/>
    <row r="1154" s="8" customFormat="1"/>
    <row r="1155" s="8" customFormat="1"/>
    <row r="1156" s="8" customFormat="1"/>
    <row r="1157" s="8" customFormat="1"/>
    <row r="1158" s="8" customFormat="1"/>
    <row r="1159" s="8" customFormat="1"/>
    <row r="1160" s="8" customFormat="1"/>
    <row r="1161" s="8" customFormat="1"/>
    <row r="1162" s="8" customFormat="1"/>
    <row r="1163" s="8" customFormat="1"/>
    <row r="1164" s="8" customFormat="1"/>
    <row r="1165" s="8" customFormat="1"/>
    <row r="1166" s="8" customFormat="1"/>
    <row r="1167" s="8" customFormat="1"/>
    <row r="1168" s="8" customFormat="1"/>
    <row r="1169" s="8" customFormat="1"/>
    <row r="1170" s="8" customFormat="1"/>
    <row r="1171" s="8" customFormat="1"/>
    <row r="1172" s="8" customFormat="1"/>
    <row r="1173" s="8" customFormat="1"/>
    <row r="1174" s="8" customFormat="1"/>
    <row r="1175" s="8" customFormat="1"/>
    <row r="1176" s="8" customFormat="1"/>
    <row r="1177" s="8" customFormat="1"/>
    <row r="1178" s="8" customFormat="1"/>
    <row r="1179" s="8" customFormat="1"/>
    <row r="1180" s="8" customFormat="1"/>
    <row r="1181" s="8" customFormat="1"/>
    <row r="1182" s="8" customFormat="1"/>
    <row r="1183" s="8" customFormat="1"/>
    <row r="1184" s="8" customFormat="1"/>
    <row r="1185" s="8" customFormat="1"/>
    <row r="1186" s="8" customFormat="1"/>
    <row r="1187" s="8" customFormat="1"/>
    <row r="1188" s="8" customFormat="1"/>
    <row r="1189" s="8" customFormat="1"/>
    <row r="1190" s="8" customFormat="1"/>
    <row r="1191" s="8" customFormat="1"/>
    <row r="1192" s="8" customFormat="1"/>
    <row r="1193" s="8" customFormat="1"/>
    <row r="1194" s="8" customFormat="1"/>
    <row r="1195" s="8" customFormat="1"/>
    <row r="1196" s="8" customFormat="1"/>
    <row r="1197" s="8" customFormat="1"/>
    <row r="1198" s="8" customFormat="1"/>
    <row r="1199" s="8" customFormat="1"/>
    <row r="1200" s="8" customFormat="1"/>
    <row r="1201" s="8" customFormat="1"/>
    <row r="1202" s="8" customFormat="1"/>
    <row r="1203" s="8" customFormat="1"/>
    <row r="1204" s="8" customFormat="1"/>
    <row r="1205" s="8" customFormat="1"/>
    <row r="1206" s="8" customFormat="1"/>
    <row r="1207" s="8" customFormat="1"/>
    <row r="1208" s="8" customFormat="1"/>
    <row r="1209" s="8" customFormat="1"/>
    <row r="1210" s="8" customFormat="1"/>
    <row r="1211" s="8" customFormat="1"/>
    <row r="1212" s="8" customFormat="1"/>
    <row r="1213" s="8" customFormat="1"/>
    <row r="1214" s="8" customFormat="1"/>
    <row r="1215" s="8" customFormat="1"/>
    <row r="1216" s="8" customFormat="1"/>
    <row r="1217" s="8" customFormat="1"/>
    <row r="1218" s="8" customFormat="1"/>
    <row r="1219" s="8" customFormat="1"/>
    <row r="1220" s="8" customFormat="1"/>
    <row r="1221" s="8" customFormat="1"/>
    <row r="1222" s="8" customFormat="1"/>
    <row r="1223" s="8" customFormat="1"/>
    <row r="1224" s="8" customFormat="1"/>
    <row r="1225" s="8" customFormat="1"/>
    <row r="1226" s="8" customFormat="1"/>
    <row r="1227" s="8" customFormat="1"/>
    <row r="1228" s="8" customFormat="1"/>
    <row r="1229" s="8" customFormat="1"/>
    <row r="1230" s="8" customFormat="1"/>
    <row r="1231" s="8" customFormat="1"/>
    <row r="1232" s="8" customFormat="1"/>
    <row r="1233" s="8" customFormat="1"/>
    <row r="1234" s="8" customFormat="1"/>
    <row r="1235" s="8" customFormat="1"/>
    <row r="1236" s="8" customFormat="1"/>
    <row r="1237" s="8" customFormat="1"/>
    <row r="1238" s="8" customFormat="1"/>
    <row r="1239" s="8" customFormat="1"/>
    <row r="1240" s="8" customFormat="1"/>
    <row r="1241" s="8" customFormat="1"/>
    <row r="1242" s="8" customFormat="1"/>
    <row r="1243" s="8" customFormat="1"/>
    <row r="1244" s="8" customFormat="1"/>
    <row r="1245" s="8" customFormat="1"/>
    <row r="1246" s="8" customFormat="1"/>
    <row r="1247" s="8" customFormat="1"/>
    <row r="1248" s="8" customFormat="1"/>
    <row r="1249" s="8" customFormat="1"/>
    <row r="1250" s="8" customFormat="1"/>
    <row r="1251" s="8" customFormat="1"/>
    <row r="1252" s="8" customFormat="1"/>
    <row r="1253" s="8" customFormat="1"/>
    <row r="1254" s="8" customFormat="1"/>
    <row r="1255" s="8" customFormat="1"/>
    <row r="1256" s="8" customFormat="1"/>
    <row r="1257" s="8" customFormat="1"/>
    <row r="1258" s="8" customFormat="1"/>
    <row r="1259" s="8" customFormat="1"/>
    <row r="1260" s="8" customFormat="1"/>
    <row r="1261" s="8" customFormat="1"/>
    <row r="1262" s="8" customFormat="1"/>
    <row r="1263" s="8" customFormat="1"/>
    <row r="1264" s="8" customFormat="1"/>
    <row r="1265" s="8" customFormat="1"/>
    <row r="1266" s="8" customFormat="1"/>
    <row r="1267" s="8" customFormat="1"/>
    <row r="1268" s="8" customFormat="1"/>
    <row r="1269" s="8" customFormat="1"/>
    <row r="1270" s="8" customFormat="1"/>
    <row r="1271" s="8" customFormat="1"/>
    <row r="1272" s="8" customFormat="1"/>
    <row r="1273" s="8" customFormat="1"/>
    <row r="1274" s="8" customFormat="1"/>
    <row r="1275" s="8" customFormat="1"/>
    <row r="1276" s="8" customFormat="1"/>
    <row r="1277" s="8" customFormat="1"/>
    <row r="1278" s="8" customFormat="1"/>
    <row r="1279" s="8" customFormat="1"/>
    <row r="1280" s="8" customFormat="1"/>
    <row r="1281" s="8" customFormat="1"/>
    <row r="1282" s="8" customFormat="1"/>
    <row r="1283" s="8" customFormat="1"/>
    <row r="1284" s="8" customFormat="1"/>
    <row r="1285" s="8" customFormat="1"/>
    <row r="1286" s="8" customFormat="1"/>
    <row r="1287" s="8" customFormat="1"/>
    <row r="1288" s="8" customFormat="1"/>
    <row r="1289" s="8" customFormat="1"/>
    <row r="1290" s="8" customFormat="1"/>
    <row r="1291" s="8" customFormat="1"/>
    <row r="1292" s="8" customFormat="1"/>
    <row r="1293" s="8" customFormat="1"/>
    <row r="1294" s="8" customFormat="1"/>
    <row r="1295" s="8" customFormat="1"/>
    <row r="1296" s="8" customFormat="1"/>
    <row r="1297" s="8" customFormat="1"/>
    <row r="1298" s="8" customFormat="1"/>
    <row r="1299" s="8" customFormat="1"/>
    <row r="1300" s="8" customFormat="1"/>
    <row r="1301" s="8" customFormat="1"/>
    <row r="1302" s="8" customFormat="1"/>
    <row r="1303" s="8" customFormat="1"/>
    <row r="1304" s="8" customFormat="1"/>
    <row r="1305" s="8" customFormat="1"/>
    <row r="1306" s="8" customFormat="1"/>
    <row r="1307" s="8" customFormat="1"/>
    <row r="1308" s="8" customFormat="1"/>
    <row r="1309" s="8" customFormat="1"/>
    <row r="1310" s="8" customFormat="1"/>
    <row r="1311" s="8" customFormat="1"/>
    <row r="1312" s="8" customFormat="1"/>
    <row r="1313" s="8" customFormat="1"/>
    <row r="1314" s="8" customFormat="1"/>
    <row r="1315" s="8" customFormat="1"/>
    <row r="1316" s="8" customFormat="1"/>
    <row r="1317" s="8" customFormat="1"/>
    <row r="1318" s="8" customFormat="1"/>
    <row r="1319" s="8" customFormat="1"/>
    <row r="1320" s="8" customFormat="1"/>
    <row r="1321" s="8" customFormat="1"/>
    <row r="1322" s="8" customFormat="1"/>
    <row r="1323" s="8" customFormat="1"/>
    <row r="1324" s="8" customFormat="1"/>
    <row r="1325" s="8" customFormat="1"/>
    <row r="1326" s="8" customFormat="1"/>
    <row r="1327" s="8" customFormat="1"/>
    <row r="1328" s="8" customFormat="1"/>
    <row r="1329" s="8" customFormat="1"/>
    <row r="1330" s="8" customFormat="1"/>
    <row r="1331" s="8" customFormat="1"/>
    <row r="1332" s="8" customFormat="1"/>
    <row r="1333" s="8" customFormat="1"/>
    <row r="1334" s="8" customFormat="1"/>
    <row r="1335" s="8" customFormat="1"/>
    <row r="1336" s="8" customFormat="1"/>
    <row r="1337" s="8" customFormat="1"/>
    <row r="1338" s="8" customFormat="1"/>
    <row r="1339" s="8" customFormat="1"/>
    <row r="1340" s="8" customFormat="1"/>
    <row r="1341" s="8" customFormat="1"/>
    <row r="1342" s="8" customFormat="1"/>
    <row r="1343" s="8" customFormat="1"/>
    <row r="1344" s="8" customFormat="1"/>
    <row r="1345" s="8" customFormat="1"/>
    <row r="1346" s="8" customFormat="1"/>
    <row r="1347" s="8" customFormat="1"/>
    <row r="1348" s="8" customFormat="1"/>
    <row r="1349" s="8" customFormat="1"/>
    <row r="1350" s="8" customFormat="1"/>
    <row r="1351" s="8" customFormat="1"/>
    <row r="1352" s="8" customFormat="1"/>
    <row r="1353" s="8" customFormat="1"/>
    <row r="1354" s="8" customFormat="1"/>
    <row r="1355" s="8" customFormat="1"/>
    <row r="1356" s="8" customFormat="1"/>
    <row r="1357" s="8" customFormat="1"/>
    <row r="1358" s="8" customFormat="1"/>
    <row r="1359" s="8" customFormat="1"/>
    <row r="1360" s="8" customFormat="1"/>
    <row r="1361" s="8" customFormat="1"/>
    <row r="1362" s="8" customFormat="1"/>
    <row r="1363" s="8" customFormat="1"/>
    <row r="1364" s="8" customFormat="1"/>
    <row r="1365" s="8" customFormat="1"/>
    <row r="1366" s="8" customFormat="1"/>
    <row r="1367" s="8" customFormat="1"/>
    <row r="1368" s="8" customFormat="1"/>
    <row r="1369" s="8" customFormat="1"/>
    <row r="1370" s="8" customFormat="1"/>
    <row r="1371" s="8" customFormat="1"/>
    <row r="1372" s="8" customFormat="1"/>
    <row r="1373" s="8" customFormat="1"/>
    <row r="1374" s="8" customFormat="1"/>
    <row r="1375" s="8" customFormat="1"/>
    <row r="1376" s="8" customFormat="1"/>
    <row r="1377" s="8" customFormat="1"/>
    <row r="1378" s="8" customFormat="1"/>
    <row r="1379" s="8" customFormat="1"/>
    <row r="1380" s="8" customFormat="1"/>
    <row r="1381" s="8" customFormat="1"/>
    <row r="1382" s="8" customFormat="1"/>
    <row r="1383" s="8" customFormat="1"/>
    <row r="1384" s="8" customFormat="1"/>
    <row r="1385" s="8" customFormat="1"/>
    <row r="1386" s="8" customFormat="1"/>
    <row r="1387" s="8" customFormat="1"/>
    <row r="1388" s="8" customFormat="1"/>
    <row r="1389" s="8" customFormat="1"/>
    <row r="1390" s="8" customFormat="1"/>
    <row r="1391" s="8" customFormat="1"/>
    <row r="1392" s="8" customFormat="1"/>
    <row r="1393" s="8" customFormat="1"/>
    <row r="1394" s="8" customFormat="1"/>
    <row r="1395" s="8" customFormat="1"/>
    <row r="1396" s="8" customFormat="1"/>
    <row r="1397" s="8" customFormat="1"/>
    <row r="1398" s="8" customFormat="1"/>
    <row r="1399" s="8" customFormat="1"/>
    <row r="1400" s="8" customFormat="1"/>
    <row r="1401" s="8" customFormat="1"/>
    <row r="1402" s="8" customFormat="1"/>
    <row r="1403" s="8" customFormat="1"/>
    <row r="1404" s="8" customFormat="1"/>
    <row r="1405" s="8" customFormat="1"/>
    <row r="1406" s="8" customFormat="1"/>
    <row r="1407" s="8" customFormat="1"/>
    <row r="1408" s="8" customFormat="1"/>
    <row r="1409" s="8" customFormat="1"/>
    <row r="1410" s="8" customFormat="1"/>
    <row r="1411" s="8" customFormat="1"/>
    <row r="1412" s="8" customFormat="1"/>
    <row r="1413" s="8" customFormat="1"/>
    <row r="1414" s="8" customFormat="1"/>
    <row r="1415" s="8" customFormat="1"/>
    <row r="1416" s="8" customFormat="1"/>
    <row r="1417" s="8" customFormat="1"/>
    <row r="1418" s="8" customFormat="1"/>
    <row r="1419" s="8" customFormat="1"/>
    <row r="1420" s="8" customFormat="1"/>
    <row r="1421" s="8" customFormat="1"/>
    <row r="1422" s="8" customFormat="1"/>
    <row r="1423" s="8" customFormat="1"/>
    <row r="1424" s="8" customFormat="1"/>
    <row r="1425" s="8" customFormat="1"/>
    <row r="1426" s="8" customFormat="1"/>
    <row r="1427" s="8" customFormat="1"/>
    <row r="1428" s="8" customFormat="1"/>
    <row r="1429" s="8" customFormat="1"/>
    <row r="1430" s="8" customFormat="1"/>
    <row r="1431" s="8" customFormat="1"/>
    <row r="1432" s="8" customFormat="1"/>
    <row r="1433" s="8" customFormat="1"/>
    <row r="1434" s="8" customFormat="1"/>
    <row r="1435" s="8" customFormat="1"/>
    <row r="1436" s="8" customFormat="1"/>
    <row r="1437" s="8" customFormat="1"/>
    <row r="1438" s="8" customFormat="1"/>
    <row r="1439" s="8" customFormat="1"/>
    <row r="1440" s="8" customFormat="1"/>
    <row r="1441" s="8" customFormat="1"/>
    <row r="1442" s="8" customFormat="1"/>
    <row r="1443" s="8" customFormat="1"/>
    <row r="1444" s="8" customFormat="1"/>
    <row r="1445" s="8" customFormat="1"/>
    <row r="1446" s="8" customFormat="1"/>
    <row r="1447" s="8" customFormat="1"/>
    <row r="1448" s="8" customFormat="1"/>
    <row r="1449" s="8" customFormat="1"/>
    <row r="1450" s="8" customFormat="1"/>
    <row r="1451" s="8" customFormat="1"/>
    <row r="1452" s="8" customFormat="1"/>
    <row r="1453" s="8" customFormat="1"/>
    <row r="1454" s="8" customFormat="1"/>
    <row r="1455" s="8" customFormat="1"/>
    <row r="1456" s="8" customFormat="1"/>
    <row r="1457" s="8" customFormat="1"/>
    <row r="1458" s="8" customFormat="1"/>
    <row r="1459" s="8" customFormat="1"/>
    <row r="1460" s="8" customFormat="1"/>
    <row r="1461" s="8" customFormat="1"/>
    <row r="1462" s="8" customFormat="1"/>
    <row r="1463" s="8" customFormat="1"/>
    <row r="1464" s="8" customFormat="1"/>
    <row r="1465" s="8" customFormat="1"/>
    <row r="1466" s="8" customFormat="1"/>
    <row r="1467" s="8" customFormat="1"/>
    <row r="1468" s="8" customFormat="1"/>
    <row r="1469" s="8" customFormat="1"/>
    <row r="1470" s="8" customFormat="1"/>
    <row r="1471" s="8" customFormat="1"/>
    <row r="1472" s="8" customFormat="1"/>
    <row r="1473" s="8" customFormat="1"/>
    <row r="1474" s="8" customFormat="1"/>
    <row r="1475" s="8" customFormat="1"/>
    <row r="1476" s="8" customFormat="1"/>
    <row r="1477" s="8" customFormat="1"/>
    <row r="1478" s="8" customFormat="1"/>
    <row r="1479" s="8" customFormat="1"/>
    <row r="1480" s="8" customFormat="1"/>
    <row r="1481" s="8" customFormat="1"/>
    <row r="1482" s="8" customFormat="1"/>
    <row r="1483" s="8" customFormat="1"/>
    <row r="1484" s="8" customFormat="1"/>
    <row r="1485" s="8" customFormat="1"/>
    <row r="1486" s="8" customFormat="1"/>
    <row r="1487" s="8" customFormat="1"/>
    <row r="1488" s="8" customFormat="1"/>
    <row r="1489" s="8" customFormat="1"/>
    <row r="1490" s="8" customFormat="1"/>
    <row r="1491" s="8" customFormat="1"/>
    <row r="1492" s="8" customFormat="1"/>
    <row r="1493" s="8" customFormat="1"/>
    <row r="1494" s="8" customFormat="1"/>
    <row r="1495" s="8" customFormat="1"/>
    <row r="1496" s="8" customFormat="1"/>
    <row r="1497" s="8" customFormat="1"/>
    <row r="1498" s="8" customFormat="1"/>
    <row r="1499" s="8" customFormat="1"/>
    <row r="1500" s="8" customFormat="1"/>
    <row r="1501" s="8" customFormat="1"/>
    <row r="1502" s="8" customFormat="1"/>
    <row r="1503" s="8" customFormat="1"/>
    <row r="1504" s="8" customFormat="1"/>
    <row r="1505" s="8" customFormat="1"/>
    <row r="1506" s="8" customFormat="1"/>
    <row r="1507" s="8" customFormat="1"/>
    <row r="1508" s="8" customFormat="1"/>
    <row r="1509" s="8" customFormat="1"/>
    <row r="1510" s="8" customFormat="1"/>
    <row r="1511" s="8" customFormat="1"/>
    <row r="1512" s="8" customFormat="1"/>
    <row r="1513" s="8" customFormat="1"/>
    <row r="1514" s="8" customFormat="1"/>
    <row r="1515" s="8" customFormat="1"/>
    <row r="1516" s="8" customFormat="1"/>
    <row r="1517" s="8" customFormat="1"/>
    <row r="1518" s="8" customFormat="1"/>
    <row r="1519" s="8" customFormat="1"/>
    <row r="1520" s="8" customFormat="1"/>
    <row r="1521" s="8" customFormat="1"/>
    <row r="1522" s="8" customFormat="1"/>
    <row r="1523" s="8" customFormat="1"/>
    <row r="1524" s="8" customFormat="1"/>
    <row r="1525" s="8" customFormat="1"/>
    <row r="1526" s="8" customFormat="1"/>
    <row r="1527" s="8" customFormat="1"/>
    <row r="1528" s="8" customFormat="1"/>
    <row r="1529" s="8" customFormat="1"/>
    <row r="1530" s="8" customFormat="1"/>
    <row r="1531" s="8" customFormat="1"/>
    <row r="1532" s="8" customFormat="1"/>
    <row r="1533" s="8" customFormat="1"/>
    <row r="1534" s="8" customFormat="1"/>
    <row r="1535" s="8" customFormat="1"/>
    <row r="1536" s="8" customFormat="1"/>
    <row r="1537" s="8" customFormat="1"/>
    <row r="1538" s="8" customFormat="1"/>
    <row r="1539" s="8" customFormat="1"/>
    <row r="1540" s="8" customFormat="1"/>
    <row r="1541" s="8" customFormat="1"/>
    <row r="1542" s="8" customFormat="1"/>
    <row r="1543" s="8" customFormat="1"/>
    <row r="1544" s="8" customFormat="1"/>
    <row r="1545" s="8" customFormat="1"/>
    <row r="1546" s="8" customFormat="1"/>
    <row r="1547" s="8" customFormat="1"/>
    <row r="1548" s="8" customFormat="1"/>
    <row r="1549" s="8" customFormat="1"/>
    <row r="1550" s="8" customFormat="1"/>
    <row r="1551" s="8" customFormat="1"/>
    <row r="1552" s="8" customFormat="1"/>
    <row r="1553" s="8" customFormat="1"/>
    <row r="1554" s="8" customFormat="1"/>
    <row r="1555" s="8" customFormat="1"/>
    <row r="1556" s="8" customFormat="1"/>
    <row r="1557" s="8" customFormat="1"/>
    <row r="1558" s="8" customFormat="1"/>
    <row r="1559" s="8" customFormat="1"/>
    <row r="1560" s="8" customFormat="1"/>
    <row r="1561" s="8" customFormat="1"/>
    <row r="1562" s="8" customFormat="1"/>
    <row r="1563" s="8" customFormat="1"/>
    <row r="1564" s="8" customFormat="1"/>
    <row r="1565" s="8" customFormat="1"/>
    <row r="1566" s="8" customFormat="1"/>
    <row r="1567" s="8" customFormat="1"/>
    <row r="1568" s="8" customFormat="1"/>
    <row r="1569" s="8" customFormat="1"/>
    <row r="1570" s="8" customFormat="1"/>
    <row r="1571" s="8" customFormat="1"/>
    <row r="1572" s="8" customFormat="1"/>
    <row r="1573" s="8" customFormat="1"/>
    <row r="1574" s="8" customFormat="1"/>
    <row r="1575" s="8" customFormat="1"/>
    <row r="1576" s="8" customFormat="1"/>
    <row r="1577" s="8" customFormat="1"/>
    <row r="1578" s="8" customFormat="1"/>
    <row r="1579" s="8" customFormat="1"/>
    <row r="1580" s="8" customFormat="1"/>
    <row r="1581" s="8" customFormat="1"/>
    <row r="1582" s="8" customFormat="1"/>
    <row r="1583" s="8" customFormat="1"/>
    <row r="1584" s="8" customFormat="1"/>
    <row r="1585" s="8" customFormat="1"/>
    <row r="1586" s="8" customFormat="1"/>
    <row r="1587" s="8" customFormat="1"/>
    <row r="1588" s="8" customFormat="1"/>
    <row r="1589" s="8" customFormat="1"/>
    <row r="1590" s="8" customFormat="1"/>
    <row r="1591" s="8" customFormat="1"/>
    <row r="1592" s="8" customFormat="1"/>
    <row r="1593" s="8" customFormat="1"/>
    <row r="1594" s="8" customFormat="1"/>
    <row r="1595" s="8" customFormat="1"/>
    <row r="1596" s="8" customFormat="1"/>
    <row r="1597" s="8" customFormat="1"/>
    <row r="1598" s="8" customFormat="1"/>
    <row r="1599" s="8" customFormat="1"/>
    <row r="1600" s="8" customFormat="1"/>
    <row r="1601" s="8" customFormat="1"/>
    <row r="1602" s="8" customFormat="1"/>
    <row r="1603" s="8" customFormat="1"/>
    <row r="1604" s="8" customFormat="1"/>
    <row r="1605" s="8" customFormat="1"/>
    <row r="1606" s="8" customFormat="1"/>
    <row r="1607" s="8" customFormat="1"/>
    <row r="1608" s="8" customFormat="1"/>
    <row r="1609" s="8" customFormat="1"/>
    <row r="1610" s="8" customFormat="1"/>
    <row r="1611" s="8" customFormat="1"/>
    <row r="1612" s="8" customFormat="1"/>
    <row r="1613" s="8" customFormat="1"/>
    <row r="1614" s="8" customFormat="1"/>
    <row r="1615" s="8" customFormat="1"/>
    <row r="1616" s="8" customFormat="1"/>
    <row r="1617" s="8" customFormat="1"/>
    <row r="1618" s="8" customFormat="1"/>
    <row r="1619" s="8" customFormat="1"/>
    <row r="1620" s="8" customFormat="1"/>
    <row r="1621" s="8" customFormat="1"/>
    <row r="1622" s="8" customFormat="1"/>
    <row r="1623" s="8" customFormat="1"/>
    <row r="1624" s="8" customFormat="1"/>
    <row r="1625" s="8" customFormat="1"/>
    <row r="1626" s="8" customFormat="1"/>
    <row r="1627" s="8" customFormat="1"/>
    <row r="1628" s="8" customFormat="1"/>
    <row r="1629" s="8" customFormat="1"/>
    <row r="1630" s="8" customFormat="1"/>
    <row r="1631" s="8" customFormat="1"/>
    <row r="1632" s="8" customFormat="1"/>
    <row r="1633" s="8" customFormat="1"/>
    <row r="1634" s="8" customFormat="1"/>
    <row r="1635" s="8" customFormat="1"/>
    <row r="1636" s="8" customFormat="1"/>
    <row r="1637" s="8" customFormat="1"/>
    <row r="1638" s="8" customFormat="1"/>
    <row r="1639" s="8" customFormat="1"/>
    <row r="1640" s="8" customFormat="1"/>
    <row r="1641" s="8" customFormat="1"/>
    <row r="1642" s="8" customFormat="1"/>
    <row r="1643" s="8" customFormat="1"/>
    <row r="1644" s="8" customFormat="1"/>
    <row r="1645" s="8" customFormat="1"/>
    <row r="1646" s="8" customFormat="1"/>
    <row r="1647" s="8" customFormat="1"/>
    <row r="1648" s="8" customFormat="1"/>
    <row r="1649" s="8" customFormat="1"/>
    <row r="1650" s="8" customFormat="1"/>
    <row r="1651" s="8" customFormat="1"/>
    <row r="1652" s="8" customFormat="1"/>
    <row r="1653" s="8" customFormat="1"/>
    <row r="1654" s="8" customFormat="1"/>
    <row r="1655" s="8" customFormat="1"/>
    <row r="1656" s="8" customFormat="1"/>
    <row r="1657" s="8" customFormat="1"/>
    <row r="1658" s="8" customFormat="1"/>
    <row r="1659" s="8" customFormat="1"/>
    <row r="1660" s="8" customFormat="1"/>
    <row r="1661" s="8" customFormat="1"/>
    <row r="1662" s="8" customFormat="1"/>
    <row r="1663" s="8" customFormat="1"/>
    <row r="1664" s="8" customFormat="1"/>
    <row r="1665" s="8" customFormat="1"/>
    <row r="1666" s="8" customFormat="1"/>
    <row r="1667" s="8" customFormat="1"/>
    <row r="1668" s="8" customFormat="1"/>
    <row r="1669" s="8" customFormat="1"/>
    <row r="1670" s="8" customFormat="1"/>
    <row r="1671" s="8" customFormat="1"/>
    <row r="1672" s="8" customFormat="1"/>
    <row r="1673" s="8" customFormat="1"/>
    <row r="1674" s="8" customFormat="1"/>
    <row r="1675" s="8" customFormat="1"/>
    <row r="1676" s="8" customFormat="1"/>
    <row r="1677" s="8" customFormat="1"/>
    <row r="1678" s="8" customFormat="1"/>
    <row r="1679" s="8" customFormat="1"/>
    <row r="1680" s="8" customFormat="1"/>
    <row r="1681" s="8" customFormat="1"/>
    <row r="1682" s="8" customFormat="1"/>
    <row r="1683" s="8" customFormat="1"/>
    <row r="1684" s="8" customFormat="1"/>
    <row r="1685" s="8" customFormat="1"/>
    <row r="1686" s="8" customFormat="1"/>
    <row r="1687" s="8" customFormat="1"/>
    <row r="1688" s="8" customFormat="1"/>
    <row r="1689" s="8" customFormat="1"/>
    <row r="1690" s="8" customFormat="1"/>
    <row r="1691" s="8" customFormat="1"/>
    <row r="1692" s="8" customFormat="1"/>
    <row r="1693" s="8" customFormat="1"/>
    <row r="1694" s="8" customFormat="1"/>
    <row r="1695" s="8" customFormat="1"/>
    <row r="1696" s="8" customFormat="1"/>
    <row r="1697" s="8" customFormat="1"/>
    <row r="1698" s="8" customFormat="1"/>
    <row r="1699" s="8" customFormat="1"/>
    <row r="1700" s="8" customFormat="1"/>
    <row r="1701" s="8" customFormat="1"/>
    <row r="1702" s="8" customFormat="1"/>
    <row r="1703" s="8" customFormat="1"/>
    <row r="1704" s="8" customFormat="1"/>
    <row r="1705" s="8" customFormat="1"/>
    <row r="1706" s="8" customFormat="1"/>
    <row r="1707" s="8" customFormat="1"/>
    <row r="1708" s="8" customFormat="1"/>
    <row r="1709" s="8" customFormat="1"/>
    <row r="1710" s="8" customFormat="1"/>
    <row r="1711" s="8" customFormat="1"/>
    <row r="1712" s="8" customFormat="1"/>
    <row r="1713" s="8" customFormat="1"/>
    <row r="1714" s="8" customFormat="1"/>
    <row r="1715" s="8" customFormat="1"/>
    <row r="1716" s="8" customFormat="1"/>
    <row r="1717" s="8" customFormat="1"/>
    <row r="1718" s="8" customFormat="1"/>
    <row r="1719" s="8" customFormat="1"/>
    <row r="1720" s="8" customFormat="1"/>
    <row r="1721" s="8" customFormat="1"/>
    <row r="1722" s="8" customFormat="1"/>
    <row r="1723" s="8" customFormat="1"/>
    <row r="1724" s="8" customFormat="1"/>
    <row r="1725" s="8" customFormat="1"/>
    <row r="1726" s="8" customFormat="1"/>
    <row r="1727" s="8" customFormat="1"/>
    <row r="1728" s="8" customFormat="1"/>
    <row r="1729" s="8" customFormat="1"/>
    <row r="1730" s="8" customFormat="1"/>
    <row r="1731" s="8" customFormat="1"/>
    <row r="1732" s="8" customFormat="1"/>
    <row r="1733" s="8" customFormat="1"/>
    <row r="1734" s="8" customFormat="1"/>
    <row r="1735" s="8" customFormat="1"/>
    <row r="1736" s="8" customFormat="1"/>
    <row r="1737" s="8" customFormat="1"/>
    <row r="1738" s="8" customFormat="1"/>
    <row r="1739" s="8" customFormat="1"/>
    <row r="1740" s="8" customFormat="1"/>
    <row r="1741" s="8" customFormat="1"/>
    <row r="1742" s="8" customFormat="1"/>
    <row r="1743" s="8" customFormat="1"/>
    <row r="1744" s="8" customFormat="1"/>
    <row r="1745" s="8" customFormat="1"/>
    <row r="1746" s="8" customFormat="1"/>
    <row r="1747" s="8" customFormat="1"/>
    <row r="1748" s="8" customFormat="1"/>
    <row r="1749" s="8" customFormat="1"/>
    <row r="1750" s="8" customFormat="1"/>
    <row r="1751" s="8" customFormat="1"/>
    <row r="1752" s="8" customFormat="1"/>
    <row r="1753" s="8" customFormat="1"/>
    <row r="1754" s="8" customFormat="1"/>
    <row r="1755" s="8" customFormat="1"/>
    <row r="1756" s="8" customFormat="1"/>
    <row r="1757" s="8" customFormat="1"/>
    <row r="1758" s="8" customFormat="1"/>
    <row r="1759" s="8" customFormat="1"/>
    <row r="1760" s="8" customFormat="1"/>
    <row r="1761" s="8" customFormat="1"/>
    <row r="1762" s="8" customFormat="1"/>
    <row r="1763" s="8" customFormat="1"/>
    <row r="1764" s="8" customFormat="1"/>
    <row r="1765" s="8" customFormat="1"/>
    <row r="1766" s="8" customFormat="1"/>
    <row r="1767" s="8" customFormat="1"/>
    <row r="1768" s="8" customFormat="1"/>
    <row r="1769" s="8" customFormat="1"/>
    <row r="1770" s="8" customFormat="1"/>
    <row r="1771" s="8" customFormat="1"/>
    <row r="1772" s="8" customFormat="1"/>
    <row r="1773" s="8" customFormat="1"/>
    <row r="1774" s="8" customFormat="1"/>
    <row r="1775" s="8" customFormat="1"/>
    <row r="1776" s="8" customFormat="1"/>
    <row r="1777" s="8" customFormat="1"/>
    <row r="1778" s="8" customFormat="1"/>
    <row r="1779" s="8" customFormat="1"/>
    <row r="1780" s="8" customFormat="1"/>
    <row r="1781" s="8" customFormat="1"/>
    <row r="1782" s="8" customFormat="1"/>
    <row r="1783" s="8" customFormat="1"/>
    <row r="1784" s="8" customFormat="1"/>
    <row r="1785" s="8" customFormat="1"/>
    <row r="1786" s="8" customFormat="1"/>
    <row r="1787" s="8" customFormat="1"/>
    <row r="1788" s="8" customFormat="1"/>
    <row r="1789" s="8" customFormat="1"/>
    <row r="1790" s="8" customFormat="1"/>
    <row r="1791" s="8" customFormat="1"/>
    <row r="1792" s="8" customFormat="1"/>
    <row r="1793" s="8" customFormat="1"/>
    <row r="1794" s="8" customFormat="1"/>
    <row r="1795" s="8" customFormat="1"/>
    <row r="1796" s="8" customFormat="1"/>
    <row r="1797" s="8" customFormat="1"/>
    <row r="1798" s="8" customFormat="1"/>
    <row r="1799" s="8" customFormat="1"/>
    <row r="1800" s="8" customFormat="1"/>
    <row r="1801" s="8" customFormat="1"/>
    <row r="1802" s="8" customFormat="1"/>
    <row r="1803" s="8" customFormat="1"/>
    <row r="1804" s="8" customFormat="1"/>
    <row r="1805" s="8" customFormat="1"/>
    <row r="1806" s="8" customFormat="1"/>
    <row r="1807" s="8" customFormat="1"/>
    <row r="1808" s="8" customFormat="1"/>
    <row r="1809" s="8" customFormat="1"/>
    <row r="1810" s="8" customFormat="1"/>
    <row r="1811" s="8" customFormat="1"/>
    <row r="1812" s="8" customFormat="1"/>
    <row r="1813" s="8" customFormat="1"/>
    <row r="1814" s="8" customFormat="1"/>
    <row r="1815" s="8" customFormat="1"/>
    <row r="1816" s="8" customFormat="1"/>
    <row r="1817" s="8" customFormat="1"/>
    <row r="1818" s="8" customFormat="1"/>
    <row r="1819" s="8" customFormat="1"/>
    <row r="1820" s="8" customFormat="1"/>
    <row r="1821" s="8" customFormat="1"/>
    <row r="1822" s="8" customFormat="1"/>
    <row r="1823" s="8" customFormat="1"/>
    <row r="1824" s="8" customFormat="1"/>
    <row r="1825" s="8" customFormat="1"/>
    <row r="1826" s="8" customFormat="1"/>
    <row r="1827" s="8" customFormat="1"/>
    <row r="1828" s="8" customFormat="1"/>
    <row r="1829" s="8" customFormat="1"/>
    <row r="1830" s="8" customFormat="1"/>
    <row r="1831" s="8" customFormat="1"/>
    <row r="1832" s="8" customFormat="1"/>
    <row r="1833" s="8" customFormat="1"/>
    <row r="1834" s="8" customFormat="1"/>
    <row r="1835" s="8" customFormat="1"/>
    <row r="1836" s="8" customFormat="1"/>
    <row r="1837" s="8" customFormat="1"/>
    <row r="1838" s="8" customFormat="1"/>
    <row r="1839" s="8" customFormat="1"/>
    <row r="1840" s="8" customFormat="1"/>
    <row r="1841" s="8" customFormat="1"/>
    <row r="1842" s="8" customFormat="1"/>
    <row r="1843" s="8" customFormat="1"/>
    <row r="1844" s="8" customFormat="1"/>
    <row r="1845" s="8" customFormat="1"/>
    <row r="1846" s="8" customFormat="1"/>
    <row r="1847" s="8" customFormat="1"/>
    <row r="1848" s="8" customFormat="1"/>
    <row r="1849" s="8" customFormat="1"/>
    <row r="1850" s="8" customFormat="1"/>
    <row r="1851" s="8" customFormat="1"/>
    <row r="1852" s="8" customFormat="1"/>
    <row r="1853" s="8" customFormat="1"/>
    <row r="1854" s="8" customFormat="1"/>
    <row r="1855" s="8" customFormat="1"/>
    <row r="1856" s="8" customFormat="1"/>
    <row r="1857" s="8" customFormat="1"/>
    <row r="1858" s="8" customFormat="1"/>
    <row r="1859" s="8" customFormat="1"/>
    <row r="1860" s="8" customFormat="1"/>
    <row r="1861" s="8" customFormat="1"/>
    <row r="1862" s="8" customFormat="1"/>
    <row r="1863" s="8" customFormat="1"/>
    <row r="1864" s="8" customFormat="1"/>
    <row r="1865" s="8" customFormat="1"/>
    <row r="1866" s="8" customFormat="1"/>
    <row r="1867" s="8" customFormat="1"/>
    <row r="1868" s="8" customFormat="1"/>
    <row r="1869" s="8" customFormat="1"/>
    <row r="1870" s="8" customFormat="1"/>
    <row r="1871" s="8" customFormat="1"/>
    <row r="1872" s="8" customFormat="1"/>
    <row r="1873" s="8" customFormat="1"/>
    <row r="1874" s="8" customFormat="1"/>
    <row r="1875" s="8" customFormat="1"/>
    <row r="1876" s="8" customFormat="1"/>
    <row r="1877" s="8" customFormat="1"/>
    <row r="1878" s="8" customFormat="1"/>
    <row r="1879" s="8" customFormat="1"/>
    <row r="1880" s="8" customFormat="1"/>
    <row r="1881" s="8" customFormat="1"/>
    <row r="1882" s="8" customFormat="1"/>
    <row r="1883" s="8" customFormat="1"/>
    <row r="1884" s="8" customFormat="1"/>
    <row r="1885" s="8" customFormat="1"/>
    <row r="1886" s="8" customFormat="1"/>
    <row r="1887" s="8" customFormat="1"/>
    <row r="1888" s="8" customFormat="1"/>
    <row r="1889" s="8" customFormat="1"/>
    <row r="1890" s="8" customFormat="1"/>
    <row r="1891" s="8" customFormat="1"/>
    <row r="1892" s="8" customFormat="1"/>
    <row r="1893" s="8" customFormat="1"/>
    <row r="1894" s="8" customFormat="1"/>
    <row r="1895" s="8" customFormat="1"/>
    <row r="1896" s="8" customFormat="1"/>
    <row r="1897" s="8" customFormat="1"/>
    <row r="1898" s="8" customFormat="1"/>
    <row r="1899" s="8" customFormat="1"/>
    <row r="1900" s="8" customFormat="1"/>
    <row r="1901" s="8" customFormat="1"/>
    <row r="1902" s="8" customFormat="1"/>
    <row r="1903" s="8" customFormat="1"/>
    <row r="1904" s="8" customFormat="1"/>
    <row r="1905" s="8" customFormat="1"/>
    <row r="1906" s="8" customFormat="1"/>
    <row r="1907" s="8" customFormat="1"/>
    <row r="1908" s="8" customFormat="1"/>
    <row r="1909" s="8" customFormat="1"/>
    <row r="1910" s="8" customFormat="1"/>
    <row r="1911" s="8" customFormat="1"/>
    <row r="1912" s="8" customFormat="1"/>
    <row r="1913" s="8" customFormat="1"/>
    <row r="1914" s="8" customFormat="1"/>
    <row r="1915" s="8" customFormat="1"/>
    <row r="1916" s="8" customFormat="1"/>
    <row r="1917" s="8" customFormat="1"/>
    <row r="1918" s="8" customFormat="1"/>
    <row r="1919" s="8" customFormat="1"/>
    <row r="1920" s="8" customFormat="1"/>
    <row r="1921" s="8" customFormat="1"/>
    <row r="1922" s="8" customFormat="1"/>
    <row r="1923" s="8" customFormat="1"/>
    <row r="1924" s="8" customFormat="1"/>
    <row r="1925" s="8" customFormat="1"/>
    <row r="1926" s="8" customFormat="1"/>
    <row r="1927" s="8" customFormat="1"/>
    <row r="1928" s="8" customFormat="1"/>
    <row r="1929" s="8" customFormat="1"/>
    <row r="1930" s="8" customFormat="1"/>
    <row r="1931" s="8" customFormat="1"/>
    <row r="1932" s="8" customFormat="1"/>
    <row r="1933" s="8" customFormat="1"/>
    <row r="1934" s="8" customFormat="1"/>
    <row r="1935" s="8" customFormat="1"/>
    <row r="1936" s="8" customFormat="1"/>
    <row r="1937" s="8" customFormat="1"/>
    <row r="1938" s="8" customFormat="1"/>
    <row r="1939" s="8" customFormat="1"/>
    <row r="1940" s="8" customFormat="1"/>
    <row r="1941" s="8" customFormat="1"/>
    <row r="1942" s="8" customFormat="1"/>
    <row r="1943" s="8" customFormat="1"/>
    <row r="1944" s="8" customFormat="1"/>
    <row r="1945" s="8" customFormat="1"/>
    <row r="1946" s="8" customFormat="1"/>
    <row r="1947" s="8" customFormat="1"/>
    <row r="1948" s="8" customFormat="1"/>
    <row r="1949" s="8" customFormat="1"/>
    <row r="1950" s="8" customFormat="1"/>
    <row r="1951" s="8" customFormat="1"/>
    <row r="1952" s="8" customFormat="1"/>
    <row r="1953" s="8" customFormat="1"/>
    <row r="1954" s="8" customFormat="1"/>
    <row r="1955" s="8" customFormat="1"/>
    <row r="1956" s="8" customFormat="1"/>
    <row r="1957" s="8" customFormat="1"/>
    <row r="1958" s="8" customFormat="1"/>
    <row r="1959" s="8" customFormat="1"/>
    <row r="1960" s="8" customFormat="1"/>
    <row r="1961" s="8" customFormat="1"/>
    <row r="1962" s="8" customFormat="1"/>
    <row r="1963" s="8" customFormat="1"/>
    <row r="1964" s="8" customFormat="1"/>
    <row r="1965" s="8" customFormat="1"/>
    <row r="1966" s="8" customFormat="1"/>
    <row r="1967" s="8" customFormat="1"/>
    <row r="1968" s="8" customFormat="1"/>
    <row r="1969" s="8" customFormat="1"/>
    <row r="1970" s="8" customFormat="1"/>
    <row r="1971" s="8" customFormat="1"/>
    <row r="1972" s="8" customFormat="1"/>
    <row r="1973" s="8" customFormat="1"/>
    <row r="1974" s="8" customFormat="1"/>
    <row r="1975" s="8" customFormat="1"/>
    <row r="1976" s="8" customFormat="1"/>
    <row r="1977" s="8" customFormat="1"/>
    <row r="1978" s="8" customFormat="1"/>
    <row r="1979" s="8" customFormat="1"/>
    <row r="1980" s="8" customFormat="1"/>
    <row r="1981" s="8" customFormat="1"/>
    <row r="1982" s="8" customFormat="1"/>
    <row r="1983" s="8" customFormat="1"/>
    <row r="1984" s="8" customFormat="1"/>
    <row r="1985" s="8" customFormat="1"/>
    <row r="1986" s="8" customFormat="1"/>
    <row r="1987" s="8" customFormat="1"/>
    <row r="1988" s="8" customFormat="1"/>
    <row r="1989" s="8" customFormat="1"/>
    <row r="1990" s="8" customFormat="1"/>
    <row r="1991" s="8" customFormat="1"/>
    <row r="1992" s="8" customFormat="1"/>
    <row r="1993" s="8" customFormat="1"/>
    <row r="1994" s="8" customFormat="1"/>
    <row r="1995" s="8" customFormat="1"/>
    <row r="1996" s="8" customFormat="1"/>
    <row r="1997" s="8" customFormat="1"/>
    <row r="1998" s="8" customFormat="1"/>
    <row r="1999" s="8" customFormat="1"/>
    <row r="2000" s="8" customFormat="1"/>
    <row r="2001" s="8" customFormat="1"/>
    <row r="2002" s="8" customFormat="1"/>
    <row r="2003" s="8" customFormat="1"/>
    <row r="2004" s="8" customFormat="1"/>
    <row r="2005" s="8" customFormat="1"/>
    <row r="2006" s="8" customFormat="1"/>
    <row r="2007" s="8" customFormat="1"/>
    <row r="2008" s="8" customFormat="1"/>
    <row r="2009" s="8" customFormat="1"/>
    <row r="2010" s="8" customFormat="1"/>
    <row r="2011" s="8" customFormat="1"/>
    <row r="2012" s="8" customFormat="1"/>
    <row r="2013" s="8" customFormat="1"/>
    <row r="2014" s="8" customFormat="1"/>
    <row r="2015" s="8" customFormat="1"/>
    <row r="2016" s="8" customFormat="1"/>
    <row r="2017" s="8" customFormat="1"/>
    <row r="2018" s="8" customFormat="1"/>
    <row r="2019" s="8" customFormat="1"/>
    <row r="2020" s="8" customFormat="1"/>
    <row r="2021" s="8" customFormat="1"/>
    <row r="2022" s="8" customFormat="1"/>
    <row r="2023" s="8" customFormat="1"/>
    <row r="2024" s="8" customFormat="1"/>
    <row r="2025" s="8" customFormat="1"/>
    <row r="2026" s="8" customFormat="1"/>
    <row r="2027" s="8" customFormat="1"/>
    <row r="2028" s="8" customFormat="1"/>
    <row r="2029" s="8" customFormat="1"/>
    <row r="2030" s="8" customFormat="1"/>
    <row r="2031" s="8" customFormat="1"/>
    <row r="2032" s="8" customFormat="1"/>
    <row r="2033" s="8" customFormat="1"/>
    <row r="2034" s="8" customFormat="1"/>
    <row r="2035" s="8" customFormat="1"/>
    <row r="2036" s="8" customFormat="1"/>
    <row r="2037" s="8" customFormat="1"/>
    <row r="2038" s="8" customFormat="1"/>
    <row r="2039" s="8" customFormat="1"/>
    <row r="2040" s="8" customFormat="1"/>
    <row r="2041" s="8" customFormat="1"/>
    <row r="2042" s="8" customFormat="1"/>
    <row r="2043" s="8" customFormat="1"/>
    <row r="2044" s="8" customFormat="1"/>
    <row r="2045" s="8" customFormat="1"/>
    <row r="2046" s="8" customFormat="1"/>
    <row r="2047" s="8" customFormat="1"/>
    <row r="2048" s="8" customFormat="1"/>
    <row r="2049" s="8" customFormat="1"/>
    <row r="2050" s="8" customFormat="1"/>
    <row r="2051" s="8" customFormat="1"/>
    <row r="2052" s="8" customFormat="1"/>
    <row r="2053" s="8" customFormat="1"/>
    <row r="2054" s="8" customFormat="1"/>
    <row r="2055" s="8" customFormat="1"/>
    <row r="2056" s="8" customFormat="1"/>
    <row r="2057" s="8" customFormat="1"/>
    <row r="2058" s="8" customFormat="1"/>
    <row r="2059" s="8" customFormat="1"/>
    <row r="2060" s="8" customFormat="1"/>
    <row r="2061" s="8" customFormat="1"/>
    <row r="2062" s="8" customFormat="1"/>
    <row r="2063" s="8" customFormat="1"/>
    <row r="2064" s="8" customFormat="1"/>
    <row r="2065" s="8" customFormat="1"/>
    <row r="2066" s="8" customFormat="1"/>
    <row r="2067" s="8" customFormat="1"/>
    <row r="2068" s="8" customFormat="1"/>
    <row r="2069" s="8" customFormat="1"/>
    <row r="2070" s="8" customFormat="1"/>
    <row r="2071" s="8" customFormat="1"/>
    <row r="2072" s="8" customFormat="1"/>
    <row r="2073" s="8" customFormat="1"/>
    <row r="2074" s="8" customFormat="1"/>
    <row r="2075" s="8" customFormat="1"/>
    <row r="2076" s="8" customFormat="1"/>
    <row r="2077" s="8" customFormat="1"/>
    <row r="2078" s="8" customFormat="1"/>
    <row r="2079" s="8" customFormat="1"/>
    <row r="2080" s="8" customFormat="1"/>
    <row r="2081" s="8" customFormat="1"/>
    <row r="2082" s="8" customFormat="1"/>
    <row r="2083" s="8" customFormat="1"/>
    <row r="2084" s="8" customFormat="1"/>
    <row r="2085" s="8" customFormat="1"/>
    <row r="2086" s="8" customFormat="1"/>
    <row r="2087" s="8" customFormat="1"/>
    <row r="2088" s="8" customFormat="1"/>
    <row r="2089" s="8" customFormat="1"/>
    <row r="2090" s="8" customFormat="1"/>
    <row r="2091" s="8" customFormat="1"/>
    <row r="2092" s="8" customFormat="1"/>
    <row r="2093" s="8" customFormat="1"/>
    <row r="2094" s="8" customFormat="1"/>
    <row r="2095" s="8" customFormat="1"/>
    <row r="2096" s="8" customFormat="1"/>
    <row r="2097" s="8" customFormat="1"/>
    <row r="2098" s="8" customFormat="1"/>
    <row r="2099" s="8" customFormat="1"/>
    <row r="2100" s="8" customFormat="1"/>
    <row r="2101" s="8" customFormat="1"/>
    <row r="2102" s="8" customFormat="1"/>
    <row r="2103" s="8" customFormat="1"/>
    <row r="2104" s="8" customFormat="1"/>
    <row r="2105" s="8" customFormat="1"/>
    <row r="2106" s="8" customFormat="1"/>
    <row r="2107" s="8" customFormat="1"/>
    <row r="2108" s="8" customFormat="1"/>
    <row r="2109" s="8" customFormat="1"/>
    <row r="2110" s="8" customFormat="1"/>
    <row r="2111" s="8" customFormat="1"/>
    <row r="2112" s="8" customFormat="1"/>
    <row r="2113" s="8" customFormat="1"/>
    <row r="2114" s="8" customFormat="1"/>
    <row r="2115" s="8" customFormat="1"/>
    <row r="2116" s="8" customFormat="1"/>
    <row r="2117" s="8" customFormat="1"/>
    <row r="2118" s="8" customFormat="1"/>
    <row r="2119" s="8" customFormat="1"/>
    <row r="2120" s="8" customFormat="1"/>
    <row r="2121" s="8" customFormat="1"/>
    <row r="2122" s="8" customFormat="1"/>
    <row r="2123" s="8" customFormat="1"/>
    <row r="2124" s="8" customFormat="1"/>
    <row r="2125" s="8" customFormat="1"/>
    <row r="2126" s="8" customFormat="1"/>
    <row r="2127" s="8" customFormat="1"/>
    <row r="2128" s="8" customFormat="1"/>
    <row r="2129" s="8" customFormat="1"/>
    <row r="2130" s="8" customFormat="1"/>
    <row r="2131" s="8" customFormat="1"/>
    <row r="2132" s="8" customFormat="1"/>
    <row r="2133" s="8" customFormat="1"/>
    <row r="2134" s="8" customFormat="1"/>
    <row r="2135" s="8" customFormat="1"/>
    <row r="2136" s="8" customFormat="1"/>
    <row r="2137" s="8" customFormat="1"/>
    <row r="2138" s="8" customFormat="1"/>
    <row r="2139" s="8" customFormat="1"/>
    <row r="2140" s="8" customFormat="1"/>
    <row r="2141" s="8" customFormat="1"/>
    <row r="2142" s="8" customFormat="1"/>
    <row r="2143" s="8" customFormat="1"/>
    <row r="2144" s="8" customFormat="1"/>
    <row r="2145" s="8" customFormat="1"/>
    <row r="2146" s="8" customFormat="1"/>
    <row r="2147" s="8" customFormat="1"/>
    <row r="2148" s="8" customFormat="1"/>
    <row r="2149" s="8" customFormat="1"/>
    <row r="2150" s="8" customFormat="1"/>
    <row r="2151" s="8" customFormat="1"/>
    <row r="2152" s="8" customFormat="1"/>
    <row r="2153" s="8" customFormat="1"/>
    <row r="2154" s="8" customFormat="1"/>
    <row r="2155" s="8" customFormat="1"/>
    <row r="2156" s="8" customFormat="1"/>
    <row r="2157" s="8" customFormat="1"/>
    <row r="2158" s="8" customFormat="1"/>
    <row r="2159" s="8" customFormat="1"/>
    <row r="2160" s="8" customFormat="1"/>
    <row r="2161" s="8" customFormat="1"/>
    <row r="2162" s="8" customFormat="1"/>
    <row r="2163" s="8" customFormat="1"/>
    <row r="2164" s="8" customFormat="1"/>
    <row r="2165" s="8" customFormat="1"/>
    <row r="2166" s="8" customFormat="1"/>
    <row r="2167" s="8" customFormat="1"/>
    <row r="2168" s="8" customFormat="1"/>
    <row r="2169" s="8" customFormat="1"/>
    <row r="2170" s="8" customFormat="1"/>
    <row r="2171" s="8" customFormat="1"/>
    <row r="2172" s="8" customFormat="1"/>
    <row r="2173" s="8" customFormat="1"/>
    <row r="2174" s="8" customFormat="1"/>
    <row r="2175" s="8" customFormat="1"/>
    <row r="2176" s="8" customFormat="1"/>
    <row r="2177" s="8" customFormat="1"/>
    <row r="2178" s="8" customFormat="1"/>
    <row r="2179" s="8" customFormat="1"/>
    <row r="2180" s="8" customFormat="1"/>
    <row r="2181" s="8" customFormat="1"/>
    <row r="2182" s="8" customFormat="1"/>
    <row r="2183" s="8" customFormat="1"/>
    <row r="2184" s="8" customFormat="1"/>
    <row r="2185" s="8" customFormat="1"/>
    <row r="2186" s="8" customFormat="1"/>
    <row r="2187" s="8" customFormat="1"/>
    <row r="2188" s="8" customFormat="1"/>
    <row r="2189" s="8" customFormat="1"/>
    <row r="2190" s="8" customFormat="1"/>
    <row r="2191" s="8" customFormat="1"/>
    <row r="2192" s="8" customFormat="1"/>
    <row r="2193" s="8" customFormat="1"/>
    <row r="2194" s="8" customFormat="1"/>
    <row r="2195" s="8" customFormat="1"/>
    <row r="2196" s="8" customFormat="1"/>
    <row r="2197" s="8" customFormat="1"/>
    <row r="2198" s="8" customFormat="1"/>
    <row r="2199" s="8" customFormat="1"/>
    <row r="2200" s="8" customFormat="1"/>
    <row r="2201" s="8" customFormat="1"/>
    <row r="2202" s="8" customFormat="1"/>
    <row r="2203" s="8" customFormat="1"/>
    <row r="2204" s="8" customFormat="1"/>
    <row r="2205" s="8" customFormat="1"/>
    <row r="2206" s="8" customFormat="1"/>
    <row r="2207" s="8" customFormat="1"/>
    <row r="2208" s="8" customFormat="1"/>
    <row r="2209" s="8" customFormat="1"/>
    <row r="2210" s="8" customFormat="1"/>
    <row r="2211" s="8" customFormat="1"/>
    <row r="2212" s="8" customFormat="1"/>
    <row r="2213" s="8" customFormat="1"/>
    <row r="2214" s="8" customFormat="1"/>
    <row r="2215" s="8" customFormat="1"/>
    <row r="2216" s="8" customFormat="1"/>
    <row r="2217" s="8" customFormat="1"/>
    <row r="2218" s="8" customFormat="1"/>
    <row r="2219" s="8" customFormat="1"/>
    <row r="2220" s="8" customFormat="1"/>
    <row r="2221" s="8" customFormat="1"/>
    <row r="2222" s="8" customFormat="1"/>
    <row r="2223" s="8" customFormat="1"/>
    <row r="2224" s="8" customFormat="1"/>
    <row r="2225" s="8" customFormat="1"/>
    <row r="2226" s="8" customFormat="1"/>
    <row r="2227" s="8" customFormat="1"/>
    <row r="2228" s="8" customFormat="1"/>
    <row r="2229" s="8" customFormat="1"/>
    <row r="2230" s="8" customFormat="1"/>
    <row r="2231" s="8" customFormat="1"/>
    <row r="2232" s="8" customFormat="1"/>
    <row r="2233" s="8" customFormat="1"/>
    <row r="2234" s="8" customFormat="1"/>
    <row r="2235" s="8" customFormat="1"/>
    <row r="2236" s="8" customFormat="1"/>
    <row r="2237" s="8" customFormat="1"/>
    <row r="2238" s="8" customFormat="1"/>
    <row r="2239" s="8" customFormat="1"/>
    <row r="2240" s="8" customFormat="1"/>
    <row r="2241" s="8" customFormat="1"/>
    <row r="2242" s="8" customFormat="1"/>
    <row r="2243" s="8" customFormat="1"/>
    <row r="2244" s="8" customFormat="1"/>
    <row r="2245" s="8" customFormat="1"/>
    <row r="2246" s="8" customFormat="1"/>
    <row r="2247" s="8" customFormat="1"/>
    <row r="2248" s="8" customFormat="1"/>
    <row r="2249" s="8" customFormat="1"/>
    <row r="2250" s="8" customFormat="1"/>
    <row r="2251" s="8" customFormat="1"/>
    <row r="2252" s="8" customFormat="1"/>
    <row r="2253" s="8" customFormat="1"/>
    <row r="2254" s="8" customFormat="1"/>
    <row r="2255" s="8" customFormat="1"/>
    <row r="2256" s="8" customFormat="1"/>
    <row r="2257" s="8" customFormat="1"/>
    <row r="2258" s="8" customFormat="1"/>
    <row r="2259" s="8" customFormat="1"/>
    <row r="2260" s="8" customFormat="1"/>
    <row r="2261" s="8" customFormat="1"/>
    <row r="2262" s="8" customFormat="1"/>
    <row r="2263" s="8" customFormat="1"/>
    <row r="2264" s="8" customFormat="1"/>
    <row r="2265" s="8" customFormat="1"/>
    <row r="2266" s="8" customFormat="1"/>
    <row r="2267" s="8" customFormat="1"/>
    <row r="2268" s="8" customFormat="1"/>
    <row r="2269" s="8" customFormat="1"/>
    <row r="2270" s="8" customFormat="1"/>
    <row r="2271" s="8" customFormat="1"/>
    <row r="2272" s="8" customFormat="1"/>
    <row r="2273" s="8" customFormat="1"/>
    <row r="2274" s="8" customFormat="1"/>
    <row r="2275" s="8" customFormat="1"/>
    <row r="2276" s="8" customFormat="1"/>
    <row r="2277" s="8" customFormat="1"/>
    <row r="2278" s="8" customFormat="1"/>
    <row r="2279" s="8" customFormat="1"/>
    <row r="2280" s="8" customFormat="1"/>
    <row r="2281" s="8" customFormat="1"/>
    <row r="2282" s="8" customFormat="1"/>
    <row r="2283" s="8" customFormat="1"/>
    <row r="2284" s="8" customFormat="1"/>
    <row r="2285" s="8" customFormat="1"/>
    <row r="2286" s="8" customFormat="1"/>
    <row r="2287" s="8" customFormat="1"/>
    <row r="2288" s="8" customFormat="1"/>
    <row r="2289" s="8" customFormat="1"/>
    <row r="2290" s="8" customFormat="1"/>
    <row r="2291" s="8" customFormat="1"/>
    <row r="2292" s="8" customFormat="1"/>
    <row r="2293" s="8" customFormat="1"/>
    <row r="2294" s="8" customFormat="1"/>
    <row r="2295" s="8" customFormat="1"/>
    <row r="2296" s="8" customFormat="1"/>
    <row r="2297" s="8" customFormat="1"/>
    <row r="2298" s="8" customFormat="1"/>
    <row r="2299" s="8" customFormat="1"/>
    <row r="2300" s="8" customFormat="1"/>
    <row r="2301" s="8" customFormat="1"/>
    <row r="2302" s="8" customFormat="1"/>
    <row r="2303" s="8" customFormat="1"/>
    <row r="2304" s="8" customFormat="1"/>
    <row r="2305" s="8" customFormat="1"/>
    <row r="2306" s="8" customFormat="1"/>
    <row r="2307" s="8" customFormat="1"/>
    <row r="2308" s="8" customFormat="1"/>
    <row r="2309" s="8" customFormat="1"/>
    <row r="2310" s="8" customFormat="1"/>
    <row r="2311" s="8" customFormat="1"/>
    <row r="2312" s="8" customFormat="1"/>
    <row r="2313" s="8" customFormat="1"/>
    <row r="2314" s="8" customFormat="1"/>
    <row r="2315" s="8" customFormat="1"/>
    <row r="2316" s="8" customFormat="1"/>
    <row r="2317" s="8" customFormat="1"/>
    <row r="2318" s="8" customFormat="1"/>
    <row r="2319" s="8" customFormat="1"/>
    <row r="2320" s="8" customFormat="1"/>
    <row r="2321" s="8" customFormat="1"/>
    <row r="2322" s="8" customFormat="1"/>
    <row r="2323" s="8" customFormat="1"/>
    <row r="2324" s="8" customFormat="1"/>
    <row r="2325" s="8" customFormat="1"/>
    <row r="2326" s="8" customFormat="1"/>
    <row r="2327" s="8" customFormat="1"/>
    <row r="2328" s="8" customFormat="1"/>
    <row r="2329" s="8" customFormat="1"/>
    <row r="2330" s="8" customFormat="1"/>
    <row r="2331" s="8" customFormat="1"/>
    <row r="2332" s="8" customFormat="1"/>
    <row r="2333" s="8" customFormat="1"/>
    <row r="2334" s="8" customFormat="1"/>
    <row r="2335" s="8" customFormat="1"/>
    <row r="2336" s="8" customFormat="1"/>
    <row r="2337" s="8" customFormat="1"/>
    <row r="2338" s="8" customFormat="1"/>
    <row r="2339" s="8" customFormat="1"/>
    <row r="2340" s="8" customFormat="1"/>
    <row r="2341" s="8" customFormat="1"/>
    <row r="2342" s="8" customFormat="1"/>
    <row r="2343" s="8" customFormat="1"/>
    <row r="2344" s="8" customFormat="1"/>
    <row r="2345" s="8" customFormat="1"/>
    <row r="2346" s="8" customFormat="1"/>
    <row r="2347" s="8" customFormat="1"/>
    <row r="2348" s="8" customFormat="1"/>
    <row r="2349" s="8" customFormat="1"/>
    <row r="2350" s="8" customFormat="1"/>
    <row r="2351" s="8" customFormat="1"/>
    <row r="2352" s="8" customFormat="1"/>
    <row r="2353" s="8" customFormat="1"/>
    <row r="2354" s="8" customFormat="1"/>
    <row r="2355" s="8" customFormat="1"/>
    <row r="2356" s="8" customFormat="1"/>
    <row r="2357" s="8" customFormat="1"/>
    <row r="2358" s="8" customFormat="1"/>
    <row r="2359" s="8" customFormat="1"/>
    <row r="2360" s="8" customFormat="1"/>
    <row r="2361" s="8" customFormat="1"/>
    <row r="2362" s="8" customFormat="1"/>
    <row r="2363" s="8" customFormat="1"/>
    <row r="2364" s="8" customFormat="1"/>
    <row r="2365" s="8" customFormat="1"/>
    <row r="2366" s="8" customFormat="1"/>
    <row r="2367" s="8" customFormat="1"/>
    <row r="2368" s="8" customFormat="1"/>
    <row r="2369" s="8" customFormat="1"/>
    <row r="2370" s="8" customFormat="1"/>
    <row r="2371" s="8" customFormat="1"/>
    <row r="2372" s="8" customFormat="1"/>
    <row r="2373" s="8" customFormat="1"/>
    <row r="2374" s="8" customFormat="1"/>
    <row r="2375" s="8" customFormat="1"/>
    <row r="2376" s="8" customFormat="1"/>
    <row r="2377" s="8" customFormat="1"/>
    <row r="2378" s="8" customFormat="1"/>
    <row r="2379" s="8" customFormat="1"/>
    <row r="2380" s="8" customFormat="1"/>
    <row r="2381" s="8" customFormat="1"/>
    <row r="2382" s="8" customFormat="1"/>
    <row r="2383" s="8" customFormat="1"/>
    <row r="2384" s="8" customFormat="1"/>
    <row r="2385" s="8" customFormat="1"/>
    <row r="2386" s="8" customFormat="1"/>
    <row r="2387" s="8" customFormat="1"/>
    <row r="2388" s="8" customFormat="1"/>
    <row r="2389" s="8" customFormat="1"/>
    <row r="2390" s="8" customFormat="1"/>
    <row r="2391" s="8" customFormat="1"/>
    <row r="2392" s="8" customFormat="1"/>
    <row r="2393" s="8" customFormat="1"/>
    <row r="2394" s="8" customFormat="1"/>
    <row r="2395" s="8" customFormat="1"/>
    <row r="2396" s="8" customFormat="1"/>
    <row r="2397" s="8" customFormat="1"/>
    <row r="2398" s="8" customFormat="1"/>
    <row r="2399" s="8" customFormat="1"/>
    <row r="2400" s="8" customFormat="1"/>
    <row r="2401" s="8" customFormat="1"/>
    <row r="2402" s="8" customFormat="1"/>
    <row r="2403" s="8" customFormat="1"/>
    <row r="2404" s="8" customFormat="1"/>
    <row r="2405" s="8" customFormat="1"/>
    <row r="2406" s="8" customFormat="1"/>
    <row r="2407" s="8" customFormat="1"/>
    <row r="2408" s="8" customFormat="1"/>
    <row r="2409" s="8" customFormat="1"/>
    <row r="2410" s="8" customFormat="1"/>
    <row r="2411" s="8" customFormat="1"/>
    <row r="2412" s="8" customFormat="1"/>
    <row r="2413" s="8" customFormat="1"/>
    <row r="2414" s="8" customFormat="1"/>
    <row r="2415" s="8" customFormat="1"/>
    <row r="2416" s="8" customFormat="1"/>
    <row r="2417" s="8" customFormat="1"/>
    <row r="2418" s="8" customFormat="1"/>
    <row r="2419" s="8" customFormat="1"/>
    <row r="2420" s="8" customFormat="1"/>
    <row r="2421" s="8" customFormat="1"/>
    <row r="2422" s="8" customFormat="1"/>
    <row r="2423" s="8" customFormat="1"/>
    <row r="2424" s="8" customFormat="1"/>
    <row r="2425" s="8" customFormat="1"/>
    <row r="2426" s="8" customFormat="1"/>
    <row r="2427" s="8" customFormat="1"/>
    <row r="2428" s="8" customFormat="1"/>
    <row r="2429" s="8" customFormat="1"/>
    <row r="2430" s="8" customFormat="1"/>
    <row r="2431" s="8" customFormat="1"/>
    <row r="2432" s="8" customFormat="1"/>
    <row r="2433" s="8" customFormat="1"/>
    <row r="2434" s="8" customFormat="1"/>
    <row r="2435" s="8" customFormat="1"/>
    <row r="2436" s="8" customFormat="1"/>
    <row r="2437" s="8" customFormat="1"/>
    <row r="2438" s="8" customFormat="1"/>
    <row r="2439" s="8" customFormat="1"/>
    <row r="2440" s="8" customFormat="1"/>
    <row r="2441" s="8" customFormat="1"/>
    <row r="2442" s="8" customFormat="1"/>
    <row r="2443" s="8" customFormat="1"/>
    <row r="2444" s="8" customFormat="1"/>
    <row r="2445" s="8" customFormat="1"/>
    <row r="2446" s="8" customFormat="1"/>
    <row r="2447" s="8" customFormat="1"/>
    <row r="2448" s="8" customFormat="1"/>
    <row r="2449" s="8" customFormat="1"/>
    <row r="2450" s="8" customFormat="1"/>
    <row r="2451" s="8" customFormat="1"/>
    <row r="2452" s="8" customFormat="1"/>
    <row r="2453" s="8" customFormat="1"/>
    <row r="2454" s="8" customFormat="1"/>
    <row r="2455" s="8" customFormat="1"/>
    <row r="2456" s="8" customFormat="1"/>
    <row r="2457" s="8" customFormat="1"/>
    <row r="2458" s="8" customFormat="1"/>
    <row r="2459" s="8" customFormat="1"/>
    <row r="2460" s="8" customFormat="1"/>
    <row r="2461" s="8" customFormat="1"/>
    <row r="2462" s="8" customFormat="1"/>
    <row r="2463" s="8" customFormat="1"/>
    <row r="2464" s="8" customFormat="1"/>
    <row r="2465" s="8" customFormat="1"/>
    <row r="2466" s="8" customFormat="1"/>
    <row r="2467" s="8" customFormat="1"/>
    <row r="2468" s="8" customFormat="1"/>
    <row r="2469" s="8" customFormat="1"/>
    <row r="2470" s="8" customFormat="1"/>
    <row r="2471" s="8" customFormat="1"/>
    <row r="2472" s="8" customFormat="1"/>
    <row r="2473" s="8" customFormat="1"/>
    <row r="2474" s="8" customFormat="1"/>
    <row r="2475" s="8" customFormat="1"/>
    <row r="2476" s="8" customFormat="1"/>
    <row r="2477" s="8" customFormat="1"/>
    <row r="2478" s="8" customFormat="1"/>
    <row r="2479" s="8" customFormat="1"/>
    <row r="2480" s="8" customFormat="1"/>
    <row r="2481" s="8" customFormat="1"/>
    <row r="2482" s="8" customFormat="1"/>
    <row r="2483" s="8" customFormat="1"/>
    <row r="2484" s="8" customFormat="1"/>
    <row r="2485" s="8" customFormat="1"/>
    <row r="2486" s="8" customFormat="1"/>
    <row r="2487" s="8" customFormat="1"/>
    <row r="2488" s="8" customFormat="1"/>
    <row r="2489" s="8" customFormat="1"/>
    <row r="2490" s="8" customFormat="1"/>
    <row r="2491" s="8" customFormat="1"/>
    <row r="2492" s="8" customFormat="1"/>
    <row r="2493" s="8" customFormat="1"/>
    <row r="2494" s="8" customFormat="1"/>
    <row r="2495" s="8" customFormat="1"/>
    <row r="2496" s="8" customFormat="1"/>
    <row r="2497" s="8" customFormat="1"/>
    <row r="2498" s="8" customFormat="1"/>
    <row r="2499" s="8" customFormat="1"/>
    <row r="2500" s="8" customFormat="1"/>
    <row r="2501" s="8" customFormat="1"/>
    <row r="2502" s="8" customFormat="1"/>
    <row r="2503" s="8" customFormat="1"/>
    <row r="2504" s="8" customFormat="1"/>
    <row r="2505" s="8" customFormat="1"/>
    <row r="2506" s="8" customFormat="1"/>
    <row r="2507" s="8" customFormat="1"/>
    <row r="2508" s="8" customFormat="1"/>
    <row r="2509" s="8" customFormat="1"/>
    <row r="2510" s="8" customFormat="1"/>
    <row r="2511" s="8" customFormat="1"/>
    <row r="2512" s="8" customFormat="1"/>
    <row r="2513" s="8" customFormat="1"/>
    <row r="2514" s="8" customFormat="1"/>
    <row r="2515" s="8" customFormat="1"/>
    <row r="2516" s="8" customFormat="1"/>
    <row r="2517" s="8" customFormat="1"/>
    <row r="2518" s="8" customFormat="1"/>
    <row r="2519" s="8" customFormat="1"/>
    <row r="2520" s="8" customFormat="1"/>
    <row r="2521" s="8" customFormat="1"/>
    <row r="2522" s="8" customFormat="1"/>
    <row r="2523" s="8" customFormat="1"/>
    <row r="2524" s="8" customFormat="1"/>
    <row r="2525" s="8" customFormat="1"/>
    <row r="2526" s="8" customFormat="1"/>
    <row r="2527" s="8" customFormat="1"/>
    <row r="2528" s="8" customFormat="1"/>
    <row r="2529" s="8" customFormat="1"/>
    <row r="2530" s="8" customFormat="1"/>
    <row r="2531" s="8" customFormat="1"/>
    <row r="2532" s="8" customFormat="1"/>
    <row r="2533" s="8" customFormat="1"/>
    <row r="2534" s="8" customFormat="1"/>
    <row r="2535" s="8" customFormat="1"/>
    <row r="2536" s="8" customFormat="1"/>
    <row r="2537" s="8" customFormat="1"/>
    <row r="2538" s="8" customFormat="1"/>
    <row r="2539" s="8" customFormat="1"/>
    <row r="2540" s="8" customFormat="1"/>
    <row r="2541" s="8" customFormat="1"/>
    <row r="2542" s="8" customFormat="1"/>
    <row r="2543" s="8" customFormat="1"/>
    <row r="2544" s="8" customFormat="1"/>
    <row r="2545" s="8" customFormat="1"/>
    <row r="2546" s="8" customFormat="1"/>
    <row r="2547" s="8" customFormat="1"/>
    <row r="2548" s="8" customFormat="1"/>
    <row r="2549" s="8" customFormat="1"/>
    <row r="2550" s="8" customFormat="1"/>
    <row r="2551" s="8" customFormat="1"/>
    <row r="2552" s="8" customFormat="1"/>
    <row r="2553" s="8" customFormat="1"/>
    <row r="2554" s="8" customFormat="1"/>
    <row r="2555" s="8" customFormat="1"/>
    <row r="2556" s="8" customFormat="1"/>
    <row r="2557" s="8" customFormat="1"/>
    <row r="2558" s="8" customFormat="1"/>
    <row r="2559" s="8" customFormat="1"/>
    <row r="2560" s="8" customFormat="1"/>
    <row r="2561" s="8" customFormat="1"/>
    <row r="2562" s="8" customFormat="1"/>
    <row r="2563" s="8" customFormat="1"/>
    <row r="2564" s="8" customFormat="1"/>
    <row r="2565" s="8" customFormat="1"/>
    <row r="2566" s="8" customFormat="1"/>
    <row r="2567" s="8" customFormat="1"/>
    <row r="2568" s="8" customFormat="1"/>
    <row r="2569" s="8" customFormat="1"/>
    <row r="2570" s="8" customFormat="1"/>
    <row r="2571" s="8" customFormat="1"/>
    <row r="2572" s="8" customFormat="1"/>
    <row r="2573" s="8" customFormat="1"/>
    <row r="2574" s="8" customFormat="1"/>
    <row r="2575" s="8" customFormat="1"/>
    <row r="2576" s="8" customFormat="1"/>
    <row r="2577" s="8" customFormat="1"/>
    <row r="2578" s="8" customFormat="1"/>
    <row r="2579" s="8" customFormat="1"/>
    <row r="2580" s="8" customFormat="1"/>
    <row r="2581" s="8" customFormat="1"/>
    <row r="2582" s="8" customFormat="1"/>
    <row r="2583" s="8" customFormat="1"/>
    <row r="2584" s="8" customFormat="1"/>
    <row r="2585" s="8" customFormat="1"/>
    <row r="2586" s="8" customFormat="1"/>
    <row r="2587" s="8" customFormat="1"/>
    <row r="2588" s="8" customFormat="1"/>
    <row r="2589" s="8" customFormat="1"/>
    <row r="2590" s="8" customFormat="1"/>
    <row r="2591" s="8" customFormat="1"/>
    <row r="2592" s="8" customFormat="1"/>
    <row r="2593" s="8" customFormat="1"/>
    <row r="2594" s="8" customFormat="1"/>
    <row r="2595" s="8" customFormat="1"/>
    <row r="2596" s="8" customFormat="1"/>
    <row r="2597" s="8" customFormat="1"/>
    <row r="2598" s="8" customFormat="1"/>
    <row r="2599" s="8" customFormat="1"/>
    <row r="2600" s="8" customFormat="1"/>
    <row r="2601" s="8" customFormat="1"/>
    <row r="2602" s="8" customFormat="1"/>
    <row r="2603" s="8" customFormat="1"/>
    <row r="2604" s="8" customFormat="1"/>
    <row r="2605" s="8" customFormat="1"/>
    <row r="2606" s="8" customFormat="1"/>
    <row r="2607" s="8" customFormat="1"/>
    <row r="2608" s="8" customFormat="1"/>
    <row r="2609" s="8" customFormat="1"/>
    <row r="2610" s="8" customFormat="1"/>
    <row r="2611" s="8" customFormat="1"/>
    <row r="2612" s="8" customFormat="1"/>
    <row r="2613" s="8" customFormat="1"/>
    <row r="2614" s="8" customFormat="1"/>
    <row r="2615" s="8" customFormat="1"/>
    <row r="2616" s="8" customFormat="1"/>
    <row r="2617" s="8" customFormat="1"/>
    <row r="2618" s="8" customFormat="1"/>
    <row r="2619" s="8" customFormat="1"/>
    <row r="2620" s="8" customFormat="1"/>
    <row r="2621" s="8" customFormat="1"/>
    <row r="2622" s="8" customFormat="1"/>
    <row r="2623" s="8" customFormat="1"/>
    <row r="2624" s="8" customFormat="1"/>
    <row r="2625" s="8" customFormat="1"/>
    <row r="2626" s="8" customFormat="1"/>
    <row r="2627" s="8" customFormat="1"/>
    <row r="2628" s="8" customFormat="1"/>
    <row r="2629" s="8" customFormat="1"/>
    <row r="2630" s="8" customFormat="1"/>
    <row r="2631" s="8" customFormat="1"/>
    <row r="2632" s="8" customFormat="1"/>
    <row r="2633" s="8" customFormat="1"/>
    <row r="2634" s="8" customFormat="1"/>
    <row r="2635" s="8" customFormat="1"/>
    <row r="2636" s="8" customFormat="1"/>
    <row r="2637" s="8" customFormat="1"/>
    <row r="2638" s="8" customFormat="1"/>
    <row r="2639" s="8" customFormat="1"/>
    <row r="2640" s="8" customFormat="1"/>
    <row r="2641" s="8" customFormat="1"/>
    <row r="2642" s="8" customFormat="1"/>
    <row r="2643" s="8" customFormat="1"/>
    <row r="2644" s="8" customFormat="1"/>
    <row r="2645" s="8" customFormat="1"/>
    <row r="2646" s="8" customFormat="1"/>
    <row r="2647" s="8" customFormat="1"/>
    <row r="2648" s="8" customFormat="1"/>
    <row r="2649" s="8" customFormat="1"/>
    <row r="2650" s="8" customFormat="1"/>
    <row r="2651" s="8" customFormat="1"/>
    <row r="2652" s="8" customFormat="1"/>
    <row r="2653" s="8" customFormat="1"/>
    <row r="2654" s="8" customFormat="1"/>
    <row r="2655" s="8" customFormat="1"/>
    <row r="2656" s="8" customFormat="1"/>
    <row r="2657" s="8" customFormat="1"/>
    <row r="2658" s="8" customFormat="1"/>
    <row r="2659" s="8" customFormat="1"/>
    <row r="2660" s="8" customFormat="1"/>
    <row r="2661" s="8" customFormat="1"/>
    <row r="2662" s="8" customFormat="1"/>
    <row r="2663" s="8" customFormat="1"/>
    <row r="2664" s="8" customFormat="1"/>
    <row r="2665" s="8" customFormat="1"/>
    <row r="2666" s="8" customFormat="1"/>
    <row r="2667" s="8" customFormat="1"/>
    <row r="2668" s="8" customFormat="1"/>
    <row r="2669" s="8" customFormat="1"/>
    <row r="2670" s="8" customFormat="1"/>
    <row r="2671" s="8" customFormat="1"/>
    <row r="2672" s="8" customFormat="1"/>
    <row r="2673" s="8" customFormat="1"/>
    <row r="2674" s="8" customFormat="1"/>
    <row r="2675" s="8" customFormat="1"/>
    <row r="2676" s="8" customFormat="1"/>
    <row r="2677" s="8" customFormat="1"/>
    <row r="2678" s="8" customFormat="1"/>
    <row r="2679" s="8" customFormat="1"/>
    <row r="2680" s="8" customFormat="1"/>
    <row r="2681" s="8" customFormat="1"/>
    <row r="2682" s="8" customFormat="1"/>
    <row r="2683" s="8" customFormat="1"/>
    <row r="2684" s="8" customFormat="1"/>
    <row r="2685" s="8" customFormat="1"/>
    <row r="2686" s="8" customFormat="1"/>
    <row r="2687" s="8" customFormat="1"/>
    <row r="2688" s="8" customFormat="1"/>
    <row r="2689" s="8" customFormat="1"/>
    <row r="2690" s="8" customFormat="1"/>
    <row r="2691" s="8" customFormat="1"/>
    <row r="2692" s="8" customFormat="1"/>
    <row r="2693" s="8" customFormat="1"/>
    <row r="2694" s="8" customFormat="1"/>
    <row r="2695" s="8" customFormat="1"/>
    <row r="2696" s="8" customFormat="1"/>
    <row r="2697" s="8" customFormat="1"/>
    <row r="2698" s="8" customFormat="1"/>
    <row r="2699" s="8" customFormat="1"/>
    <row r="2700" s="8" customFormat="1"/>
    <row r="2701" s="8" customFormat="1"/>
    <row r="2702" s="8" customFormat="1"/>
    <row r="2703" s="8" customFormat="1"/>
    <row r="2704" s="8" customFormat="1"/>
    <row r="2705" s="8" customFormat="1"/>
    <row r="2706" s="8" customFormat="1"/>
    <row r="2707" s="8" customFormat="1"/>
    <row r="2708" s="8" customFormat="1"/>
    <row r="2709" s="8" customFormat="1"/>
    <row r="2710" s="8" customFormat="1"/>
    <row r="2711" s="8" customFormat="1"/>
    <row r="2712" s="8" customFormat="1"/>
    <row r="2713" s="8" customFormat="1"/>
    <row r="2714" s="8" customFormat="1"/>
    <row r="2715" s="8" customFormat="1"/>
    <row r="2716" s="8" customFormat="1"/>
    <row r="2717" s="8" customFormat="1"/>
    <row r="2718" s="8" customFormat="1"/>
    <row r="2719" s="8" customFormat="1"/>
    <row r="2720" s="8" customFormat="1"/>
    <row r="2721" s="8" customFormat="1"/>
    <row r="2722" s="8" customFormat="1"/>
    <row r="2723" s="8" customFormat="1"/>
    <row r="2724" s="8" customFormat="1"/>
    <row r="2725" s="8" customFormat="1"/>
    <row r="2726" s="8" customFormat="1"/>
    <row r="2727" s="8" customFormat="1"/>
    <row r="2728" s="8" customFormat="1"/>
    <row r="2729" s="8" customFormat="1"/>
    <row r="2730" s="8" customFormat="1"/>
    <row r="2731" s="8" customFormat="1"/>
    <row r="2732" s="8" customFormat="1"/>
    <row r="2733" s="8" customFormat="1"/>
    <row r="2734" s="8" customFormat="1"/>
    <row r="2735" s="8" customFormat="1"/>
    <row r="2736" s="8" customFormat="1"/>
    <row r="2737" s="8" customFormat="1"/>
    <row r="2738" s="8" customFormat="1"/>
    <row r="2739" s="8" customFormat="1"/>
    <row r="2740" s="8" customFormat="1"/>
    <row r="2741" s="8" customFormat="1"/>
    <row r="2742" s="8" customFormat="1"/>
    <row r="2743" s="8" customFormat="1"/>
    <row r="2744" s="8" customFormat="1"/>
    <row r="2745" s="8" customFormat="1"/>
    <row r="2746" s="8" customFormat="1"/>
    <row r="2747" s="8" customFormat="1"/>
    <row r="2748" s="8" customFormat="1"/>
    <row r="2749" s="8" customFormat="1"/>
    <row r="2750" s="8" customFormat="1"/>
    <row r="2751" s="8" customFormat="1"/>
    <row r="2752" s="8" customFormat="1"/>
    <row r="2753" s="8" customFormat="1"/>
    <row r="2754" s="8" customFormat="1"/>
    <row r="2755" s="8" customFormat="1"/>
    <row r="2756" s="8" customFormat="1"/>
    <row r="2757" s="8" customFormat="1"/>
    <row r="2758" s="8" customFormat="1"/>
    <row r="2759" s="8" customFormat="1"/>
    <row r="2760" s="8" customFormat="1"/>
    <row r="2761" s="8" customFormat="1"/>
    <row r="2762" s="8" customFormat="1"/>
    <row r="2763" s="8" customFormat="1"/>
    <row r="2764" s="8" customFormat="1"/>
    <row r="2765" s="8" customFormat="1"/>
    <row r="2766" s="8" customFormat="1"/>
    <row r="2767" s="8" customFormat="1"/>
    <row r="2768" s="8" customFormat="1"/>
    <row r="2769" s="8" customFormat="1"/>
    <row r="2770" s="8" customFormat="1"/>
    <row r="2771" s="8" customFormat="1"/>
    <row r="2772" s="8" customFormat="1"/>
    <row r="2773" s="8" customFormat="1"/>
    <row r="2774" s="8" customFormat="1"/>
    <row r="2775" s="8" customFormat="1"/>
    <row r="2776" s="8" customFormat="1"/>
    <row r="2777" s="8" customFormat="1"/>
    <row r="2778" s="8" customFormat="1"/>
    <row r="2779" s="8" customFormat="1"/>
    <row r="2780" s="8" customFormat="1"/>
    <row r="2781" s="8" customFormat="1"/>
    <row r="2782" s="8" customFormat="1"/>
    <row r="2783" s="8" customFormat="1"/>
    <row r="2784" s="8" customFormat="1"/>
    <row r="2785" s="8" customFormat="1"/>
    <row r="2786" s="8" customFormat="1"/>
    <row r="2787" s="8" customFormat="1"/>
    <row r="2788" s="8" customFormat="1"/>
    <row r="2789" s="8" customFormat="1"/>
    <row r="2790" s="8" customFormat="1"/>
    <row r="2791" s="8" customFormat="1"/>
    <row r="2792" s="8" customFormat="1"/>
    <row r="2793" s="8" customFormat="1"/>
    <row r="2794" s="8" customFormat="1"/>
    <row r="2795" s="8" customFormat="1"/>
    <row r="2796" s="8" customFormat="1"/>
    <row r="2797" s="8" customFormat="1"/>
    <row r="2798" s="8" customFormat="1"/>
    <row r="2799" s="8" customFormat="1"/>
    <row r="2800" s="8" customFormat="1"/>
    <row r="2801" s="8" customFormat="1"/>
    <row r="2802" s="8" customFormat="1"/>
    <row r="2803" s="8" customFormat="1"/>
    <row r="2804" s="8" customFormat="1"/>
    <row r="2805" s="8" customFormat="1"/>
    <row r="2806" s="8" customFormat="1"/>
    <row r="2807" s="8" customFormat="1"/>
    <row r="2808" s="8" customFormat="1"/>
    <row r="2809" s="8" customFormat="1"/>
    <row r="2810" s="8" customFormat="1"/>
    <row r="2811" s="8" customFormat="1"/>
    <row r="2812" s="8" customFormat="1"/>
    <row r="2813" s="8" customFormat="1"/>
    <row r="2814" s="8" customFormat="1"/>
    <row r="2815" s="8" customFormat="1"/>
    <row r="2816" s="8" customFormat="1"/>
    <row r="2817" s="8" customFormat="1"/>
    <row r="2818" s="8" customFormat="1"/>
    <row r="2819" s="8" customFormat="1"/>
    <row r="2820" s="8" customFormat="1"/>
    <row r="2821" s="8" customFormat="1"/>
    <row r="2822" s="8" customFormat="1"/>
    <row r="2823" s="8" customFormat="1"/>
    <row r="2824" s="8" customFormat="1"/>
    <row r="2825" s="8" customFormat="1"/>
    <row r="2826" s="8" customFormat="1"/>
    <row r="2827" s="8" customFormat="1"/>
    <row r="2828" s="8" customFormat="1"/>
    <row r="2829" s="8" customFormat="1"/>
    <row r="2830" s="8" customFormat="1"/>
    <row r="2831" s="8" customFormat="1"/>
    <row r="2832" s="8" customFormat="1"/>
    <row r="2833" s="8" customFormat="1"/>
    <row r="2834" s="8" customFormat="1"/>
    <row r="2835" s="8" customFormat="1"/>
    <row r="2836" s="8" customFormat="1"/>
    <row r="2837" s="8" customFormat="1"/>
    <row r="2838" s="8" customFormat="1"/>
    <row r="2839" s="8" customFormat="1"/>
    <row r="2840" s="8" customFormat="1"/>
    <row r="2841" s="8" customFormat="1"/>
    <row r="2842" s="8" customFormat="1"/>
    <row r="2843" s="8" customFormat="1"/>
    <row r="2844" s="8" customFormat="1"/>
    <row r="2845" s="8" customFormat="1"/>
    <row r="2846" s="8" customFormat="1"/>
    <row r="2847" s="8" customFormat="1"/>
    <row r="2848" s="8" customFormat="1"/>
    <row r="2849" s="8" customFormat="1"/>
    <row r="2850" s="8" customFormat="1"/>
    <row r="2851" s="8" customFormat="1"/>
    <row r="2852" s="8" customFormat="1"/>
    <row r="2853" s="8" customFormat="1"/>
    <row r="2854" s="8" customFormat="1"/>
    <row r="2855" s="8" customFormat="1"/>
    <row r="2856" s="8" customFormat="1"/>
    <row r="2857" s="8" customFormat="1"/>
    <row r="2858" s="8" customFormat="1"/>
    <row r="2859" s="8" customFormat="1"/>
    <row r="2860" s="8" customFormat="1"/>
    <row r="2861" s="8" customFormat="1"/>
    <row r="2862" s="8" customFormat="1"/>
    <row r="2863" s="8" customFormat="1"/>
    <row r="2864" s="8" customFormat="1"/>
    <row r="2865" s="8" customFormat="1"/>
    <row r="2866" s="8" customFormat="1"/>
    <row r="2867" s="8" customFormat="1"/>
    <row r="2868" s="8" customFormat="1"/>
    <row r="2869" s="8" customFormat="1"/>
    <row r="2870" s="8" customFormat="1"/>
    <row r="2871" s="8" customFormat="1"/>
    <row r="2872" s="8" customFormat="1"/>
    <row r="2873" s="8" customFormat="1"/>
    <row r="2874" s="8" customFormat="1"/>
    <row r="2875" s="8" customFormat="1"/>
    <row r="2876" s="8" customFormat="1"/>
    <row r="2877" s="8" customFormat="1"/>
    <row r="2878" s="8" customFormat="1"/>
    <row r="2879" s="8" customFormat="1"/>
    <row r="2880" s="8" customFormat="1"/>
    <row r="2881" s="8" customFormat="1"/>
    <row r="2882" s="8" customFormat="1"/>
    <row r="2883" s="8" customFormat="1"/>
    <row r="2884" s="8" customFormat="1"/>
    <row r="2885" s="8" customFormat="1"/>
    <row r="2886" s="8" customFormat="1"/>
    <row r="2887" s="8" customFormat="1"/>
    <row r="2888" s="8" customFormat="1"/>
    <row r="2889" s="8" customFormat="1"/>
    <row r="2890" s="8" customFormat="1"/>
    <row r="2891" s="8" customFormat="1"/>
    <row r="2892" s="8" customFormat="1"/>
    <row r="2893" s="8" customFormat="1"/>
    <row r="2894" s="8" customFormat="1"/>
    <row r="2895" s="8" customFormat="1"/>
    <row r="2896" s="8" customFormat="1"/>
    <row r="2897" s="8" customFormat="1"/>
    <row r="2898" s="8" customFormat="1"/>
    <row r="2899" s="8" customFormat="1"/>
    <row r="2900" s="8" customFormat="1"/>
    <row r="2901" s="8" customFormat="1"/>
    <row r="2902" s="8" customFormat="1"/>
    <row r="2903" s="8" customFormat="1"/>
    <row r="2904" s="8" customFormat="1"/>
    <row r="2905" s="8" customFormat="1"/>
    <row r="2906" s="8" customFormat="1"/>
    <row r="2907" s="8" customFormat="1"/>
    <row r="2908" s="8" customFormat="1"/>
    <row r="2909" s="8" customFormat="1"/>
    <row r="2910" s="8" customFormat="1"/>
    <row r="2911" s="8" customFormat="1"/>
    <row r="2912" s="8" customFormat="1"/>
    <row r="2913" s="8" customFormat="1"/>
    <row r="2914" s="8" customFormat="1"/>
    <row r="2915" s="8" customFormat="1"/>
    <row r="2916" s="8" customFormat="1"/>
    <row r="2917" s="8" customFormat="1"/>
    <row r="2918" s="8" customFormat="1"/>
    <row r="2919" s="8" customFormat="1"/>
    <row r="2920" s="8" customFormat="1"/>
    <row r="2921" s="8" customFormat="1"/>
    <row r="2922" s="8" customFormat="1"/>
    <row r="2923" s="8" customFormat="1"/>
    <row r="2924" s="8" customFormat="1"/>
    <row r="2925" s="8" customFormat="1"/>
    <row r="2926" s="8" customFormat="1"/>
    <row r="2927" s="8" customFormat="1"/>
    <row r="2928" s="8" customFormat="1"/>
    <row r="2929" s="8" customFormat="1"/>
    <row r="2930" s="8" customFormat="1"/>
    <row r="2931" s="8" customFormat="1"/>
    <row r="2932" s="8" customFormat="1"/>
    <row r="2933" s="8" customFormat="1"/>
    <row r="2934" s="8" customFormat="1"/>
    <row r="2935" s="8" customFormat="1"/>
    <row r="2936" s="8" customFormat="1"/>
    <row r="2937" s="8" customFormat="1"/>
    <row r="2938" s="8" customFormat="1"/>
    <row r="2939" s="8" customFormat="1"/>
    <row r="2940" s="8" customFormat="1"/>
    <row r="2941" s="8" customFormat="1"/>
    <row r="2942" s="8" customFormat="1"/>
    <row r="2943" s="8" customFormat="1"/>
    <row r="2944" s="8" customFormat="1"/>
    <row r="2945" s="8" customFormat="1"/>
    <row r="2946" s="8" customFormat="1"/>
    <row r="2947" s="8" customFormat="1"/>
    <row r="2948" s="8" customFormat="1"/>
    <row r="2949" s="8" customFormat="1"/>
    <row r="2950" s="8" customFormat="1"/>
    <row r="2951" s="8" customFormat="1"/>
    <row r="2952" s="8" customFormat="1"/>
    <row r="2953" s="8" customFormat="1"/>
    <row r="2954" s="8" customFormat="1"/>
    <row r="2955" s="8" customFormat="1"/>
    <row r="2956" s="8" customFormat="1"/>
    <row r="2957" s="8" customFormat="1"/>
    <row r="2958" s="8" customFormat="1"/>
    <row r="2959" s="8" customFormat="1"/>
    <row r="2960" s="8" customFormat="1"/>
    <row r="2961" s="8" customFormat="1"/>
    <row r="2962" s="8" customFormat="1"/>
    <row r="2963" s="8" customFormat="1"/>
    <row r="2964" s="8" customFormat="1"/>
    <row r="2965" s="8" customFormat="1"/>
    <row r="2966" s="8" customFormat="1"/>
    <row r="2967" s="8" customFormat="1"/>
    <row r="2968" s="8" customFormat="1"/>
    <row r="2969" s="8" customFormat="1"/>
    <row r="2970" s="8" customFormat="1"/>
    <row r="2971" s="8" customFormat="1"/>
    <row r="2972" s="8" customFormat="1"/>
    <row r="2973" s="8" customFormat="1"/>
    <row r="2974" s="8" customFormat="1"/>
    <row r="2975" s="8" customFormat="1"/>
    <row r="2976" s="8" customFormat="1"/>
    <row r="2977" s="8" customFormat="1"/>
    <row r="2978" s="8" customFormat="1"/>
    <row r="2979" s="8" customFormat="1"/>
    <row r="2980" s="8" customFormat="1"/>
    <row r="2981" s="8" customFormat="1"/>
    <row r="2982" s="8" customFormat="1"/>
    <row r="2983" s="8" customFormat="1"/>
    <row r="2984" s="8" customFormat="1"/>
    <row r="2985" s="8" customFormat="1"/>
    <row r="2986" s="8" customFormat="1"/>
    <row r="2987" s="8" customFormat="1"/>
    <row r="2988" s="8" customFormat="1"/>
    <row r="2989" s="8" customFormat="1"/>
    <row r="2990" s="8" customFormat="1"/>
    <row r="2991" s="8" customFormat="1"/>
    <row r="2992" s="8" customFormat="1"/>
    <row r="2993" s="8" customFormat="1"/>
    <row r="2994" s="8" customFormat="1"/>
    <row r="2995" s="8" customFormat="1"/>
    <row r="2996" s="8" customFormat="1"/>
    <row r="2997" s="8" customFormat="1"/>
    <row r="2998" s="8" customFormat="1"/>
    <row r="2999" s="8" customFormat="1"/>
    <row r="3000" s="8" customFormat="1"/>
    <row r="3001" s="8" customFormat="1"/>
    <row r="3002" s="8" customFormat="1"/>
    <row r="3003" s="8" customFormat="1"/>
    <row r="3004" s="8" customFormat="1"/>
    <row r="3005" s="8" customFormat="1"/>
    <row r="3006" s="8" customFormat="1"/>
    <row r="3007" s="8" customFormat="1"/>
    <row r="3008" s="8" customFormat="1"/>
    <row r="3009" s="8" customFormat="1"/>
    <row r="3010" s="8" customFormat="1"/>
    <row r="3011" s="8" customFormat="1"/>
    <row r="3012" s="8" customFormat="1"/>
    <row r="3013" s="8" customFormat="1"/>
    <row r="3014" s="8" customFormat="1"/>
    <row r="3015" s="8" customFormat="1"/>
    <row r="3016" s="8" customFormat="1"/>
    <row r="3017" s="8" customFormat="1"/>
    <row r="3018" s="8" customFormat="1"/>
    <row r="3019" s="8" customFormat="1"/>
    <row r="3020" s="8" customFormat="1"/>
    <row r="3021" s="8" customFormat="1"/>
    <row r="3022" s="8" customFormat="1"/>
    <row r="3023" s="8" customFormat="1"/>
    <row r="3024" s="8" customFormat="1"/>
    <row r="3025" s="8" customFormat="1"/>
    <row r="3026" s="8" customFormat="1"/>
    <row r="3027" s="8" customFormat="1"/>
    <row r="3028" s="8" customFormat="1"/>
    <row r="3029" s="8" customFormat="1"/>
    <row r="3030" s="8" customFormat="1"/>
    <row r="3031" s="8" customFormat="1"/>
    <row r="3032" s="8" customFormat="1"/>
    <row r="3033" s="8" customFormat="1"/>
    <row r="3034" s="8" customFormat="1"/>
    <row r="3035" s="8" customFormat="1"/>
    <row r="3036" s="8" customFormat="1"/>
    <row r="3037" s="8" customFormat="1"/>
    <row r="3038" s="8" customFormat="1"/>
    <row r="3039" s="8" customFormat="1"/>
    <row r="3040" s="8" customFormat="1"/>
    <row r="3041" s="8" customFormat="1"/>
    <row r="3042" s="8" customFormat="1"/>
    <row r="3043" s="8" customFormat="1"/>
    <row r="3044" s="8" customFormat="1"/>
    <row r="3045" s="8" customFormat="1"/>
    <row r="3046" s="8" customFormat="1"/>
    <row r="3047" s="8" customFormat="1"/>
    <row r="3048" s="8" customFormat="1"/>
    <row r="3049" s="8" customFormat="1"/>
    <row r="3050" s="8" customFormat="1"/>
    <row r="3051" s="8" customFormat="1"/>
    <row r="3052" s="8" customFormat="1"/>
    <row r="3053" s="8" customFormat="1"/>
    <row r="3054" s="8" customFormat="1"/>
    <row r="3055" s="8" customFormat="1"/>
    <row r="3056" s="8" customFormat="1"/>
    <row r="3057" s="8" customFormat="1"/>
    <row r="3058" s="8" customFormat="1"/>
    <row r="3059" s="8" customFormat="1"/>
    <row r="3060" s="8" customFormat="1"/>
    <row r="3061" s="8" customFormat="1"/>
    <row r="3062" s="8" customFormat="1"/>
    <row r="3063" s="8" customFormat="1"/>
    <row r="3064" s="8" customFormat="1"/>
    <row r="3065" s="8" customFormat="1"/>
    <row r="3066" s="8" customFormat="1"/>
    <row r="3067" s="8" customFormat="1"/>
    <row r="3068" s="8" customFormat="1"/>
    <row r="3069" s="8" customFormat="1"/>
    <row r="3070" s="8" customFormat="1"/>
    <row r="3071" s="8" customFormat="1"/>
    <row r="3072" s="8" customFormat="1"/>
    <row r="3073" s="8" customFormat="1"/>
    <row r="3074" s="8" customFormat="1"/>
    <row r="3075" s="8" customFormat="1"/>
    <row r="3076" s="8" customFormat="1"/>
    <row r="3077" s="8" customFormat="1"/>
    <row r="3078" s="8" customFormat="1"/>
    <row r="3079" s="8" customFormat="1"/>
    <row r="3080" s="8" customFormat="1"/>
    <row r="3081" s="8" customFormat="1"/>
    <row r="3082" s="8" customFormat="1"/>
    <row r="3083" s="8" customFormat="1"/>
    <row r="3084" s="8" customFormat="1"/>
    <row r="3085" s="8" customFormat="1"/>
    <row r="3086" s="8" customFormat="1"/>
    <row r="3087" s="8" customFormat="1"/>
    <row r="3088" s="8" customFormat="1"/>
    <row r="3089" s="8" customFormat="1"/>
    <row r="3090" s="8" customFormat="1"/>
    <row r="3091" s="8" customFormat="1"/>
    <row r="3092" s="8" customFormat="1"/>
    <row r="3093" s="8" customFormat="1"/>
    <row r="3094" s="8" customFormat="1"/>
    <row r="3095" s="8" customFormat="1"/>
    <row r="3096" s="8" customFormat="1"/>
    <row r="3097" s="8" customFormat="1"/>
    <row r="3098" s="8" customFormat="1"/>
    <row r="3099" s="8" customFormat="1"/>
    <row r="3100" s="8" customFormat="1"/>
    <row r="3101" s="8" customFormat="1"/>
    <row r="3102" s="8" customFormat="1"/>
    <row r="3103" s="8" customFormat="1"/>
    <row r="3104" s="8" customFormat="1"/>
    <row r="3105" s="8" customFormat="1"/>
    <row r="3106" s="8" customFormat="1"/>
    <row r="3107" s="8" customFormat="1"/>
    <row r="3108" s="8" customFormat="1"/>
    <row r="3109" s="8" customFormat="1"/>
    <row r="3110" s="8" customFormat="1"/>
    <row r="3111" s="8" customFormat="1"/>
    <row r="3112" s="8" customFormat="1"/>
    <row r="3113" s="8" customFormat="1"/>
    <row r="3114" s="8" customFormat="1"/>
    <row r="3115" s="8" customFormat="1"/>
    <row r="3116" s="8" customFormat="1"/>
    <row r="3117" s="8" customFormat="1"/>
    <row r="3118" s="8" customFormat="1"/>
    <row r="3119" s="8" customFormat="1"/>
    <row r="3120" s="8" customFormat="1"/>
    <row r="3121" s="8" customFormat="1"/>
    <row r="3122" s="8" customFormat="1"/>
    <row r="3123" s="8" customFormat="1"/>
    <row r="3124" s="8" customFormat="1"/>
    <row r="3125" s="8" customFormat="1"/>
    <row r="3126" s="8" customFormat="1"/>
    <row r="3127" s="8" customFormat="1"/>
    <row r="3128" s="8" customFormat="1"/>
    <row r="3129" s="8" customFormat="1"/>
    <row r="3130" s="8" customFormat="1"/>
    <row r="3131" s="8" customFormat="1"/>
    <row r="3132" s="8" customFormat="1"/>
    <row r="3133" s="8" customFormat="1"/>
    <row r="3134" s="8" customFormat="1"/>
    <row r="3135" s="8" customFormat="1"/>
    <row r="3136" s="8" customFormat="1"/>
    <row r="3137" s="8" customFormat="1"/>
    <row r="3138" s="8" customFormat="1"/>
    <row r="3139" s="8" customFormat="1"/>
    <row r="3140" s="8" customFormat="1"/>
    <row r="3141" s="8" customFormat="1"/>
    <row r="3142" s="8" customFormat="1"/>
    <row r="3143" s="8" customFormat="1"/>
    <row r="3144" s="8" customFormat="1"/>
    <row r="3145" s="8" customFormat="1"/>
    <row r="3146" s="8" customFormat="1"/>
    <row r="3147" s="8" customFormat="1"/>
    <row r="3148" s="8" customFormat="1"/>
    <row r="3149" s="8" customFormat="1"/>
    <row r="3150" s="8" customFormat="1"/>
    <row r="3151" s="8" customFormat="1"/>
    <row r="3152" s="8" customFormat="1"/>
    <row r="3153" s="8" customFormat="1"/>
    <row r="3154" s="8" customFormat="1"/>
    <row r="3155" s="8" customFormat="1"/>
    <row r="3156" s="8" customFormat="1"/>
    <row r="3157" s="8" customFormat="1"/>
    <row r="3158" s="8" customFormat="1"/>
    <row r="3159" s="8" customFormat="1"/>
    <row r="3160" s="8" customFormat="1"/>
    <row r="3161" s="8" customFormat="1"/>
    <row r="3162" s="8" customFormat="1"/>
    <row r="3163" s="8" customFormat="1"/>
    <row r="3164" s="8" customFormat="1"/>
    <row r="3165" s="8" customFormat="1"/>
    <row r="3166" s="8" customFormat="1"/>
    <row r="3167" s="8" customFormat="1"/>
    <row r="3168" s="8" customFormat="1"/>
    <row r="3169" s="8" customFormat="1"/>
    <row r="3170" s="8" customFormat="1"/>
    <row r="3171" s="8" customFormat="1"/>
    <row r="3172" s="8" customFormat="1"/>
    <row r="3173" s="8" customFormat="1"/>
    <row r="3174" s="8" customFormat="1"/>
    <row r="3175" s="8" customFormat="1"/>
    <row r="3176" s="8" customFormat="1"/>
    <row r="3177" s="8" customFormat="1"/>
    <row r="3178" s="8" customFormat="1"/>
    <row r="3179" s="8" customFormat="1"/>
    <row r="3180" s="8" customFormat="1"/>
    <row r="3181" s="8" customFormat="1"/>
    <row r="3182" s="8" customFormat="1"/>
    <row r="3183" s="8" customFormat="1"/>
    <row r="3184" s="8" customFormat="1"/>
    <row r="3185" s="8" customFormat="1"/>
    <row r="3186" s="8" customFormat="1"/>
    <row r="3187" s="8" customFormat="1"/>
    <row r="3188" s="8" customFormat="1"/>
    <row r="3189" s="8" customFormat="1"/>
    <row r="3190" s="8" customFormat="1"/>
    <row r="3191" s="8" customFormat="1"/>
    <row r="3192" s="8" customFormat="1"/>
    <row r="3193" s="8" customFormat="1"/>
    <row r="3194" s="8" customFormat="1"/>
    <row r="3195" s="8" customFormat="1"/>
    <row r="3196" s="8" customFormat="1"/>
    <row r="3197" s="8" customFormat="1"/>
    <row r="3198" s="8" customFormat="1"/>
    <row r="3199" s="8" customFormat="1"/>
    <row r="3200" s="8" customFormat="1"/>
    <row r="3201" s="8" customFormat="1"/>
    <row r="3202" s="8" customFormat="1"/>
    <row r="3203" s="8" customFormat="1"/>
    <row r="3204" s="8" customFormat="1"/>
    <row r="3205" s="8" customFormat="1"/>
    <row r="3206" s="8" customFormat="1"/>
    <row r="3207" s="8" customFormat="1"/>
    <row r="3208" s="8" customFormat="1"/>
    <row r="3209" s="8" customFormat="1"/>
    <row r="3210" s="8" customFormat="1"/>
    <row r="3211" s="8" customFormat="1"/>
    <row r="3212" s="8" customFormat="1"/>
    <row r="3213" s="8" customFormat="1"/>
    <row r="3214" s="8" customFormat="1"/>
    <row r="3215" s="8" customFormat="1"/>
    <row r="3216" s="8" customFormat="1"/>
    <row r="3217" s="8" customFormat="1"/>
    <row r="3218" s="8" customFormat="1"/>
    <row r="3219" s="8" customFormat="1"/>
    <row r="3220" s="8" customFormat="1"/>
    <row r="3221" s="8" customFormat="1"/>
    <row r="3222" s="8" customFormat="1"/>
    <row r="3223" s="8" customFormat="1"/>
    <row r="3224" s="8" customFormat="1"/>
    <row r="3225" s="8" customFormat="1"/>
    <row r="3226" s="8" customFormat="1"/>
    <row r="3227" s="8" customFormat="1"/>
    <row r="3228" s="8" customFormat="1"/>
    <row r="3229" s="8" customFormat="1"/>
    <row r="3230" s="8" customFormat="1"/>
    <row r="3231" s="8" customFormat="1"/>
    <row r="3232" s="8" customFormat="1"/>
    <row r="3233" s="8" customFormat="1"/>
    <row r="3234" s="8" customFormat="1"/>
    <row r="3235" s="8" customFormat="1"/>
    <row r="3236" s="8" customFormat="1"/>
    <row r="3237" s="8" customFormat="1"/>
    <row r="3238" s="8" customFormat="1"/>
    <row r="3239" s="8" customFormat="1"/>
    <row r="3240" s="8" customFormat="1"/>
    <row r="3241" s="8" customFormat="1"/>
    <row r="3242" s="8" customFormat="1"/>
    <row r="3243" s="8" customFormat="1"/>
    <row r="3244" s="8" customFormat="1"/>
    <row r="3245" s="8" customFormat="1"/>
    <row r="3246" s="8" customFormat="1"/>
    <row r="3247" s="8" customFormat="1"/>
    <row r="3248" s="8" customFormat="1"/>
    <row r="3249" s="8" customFormat="1"/>
    <row r="3250" s="8" customFormat="1"/>
    <row r="3251" s="8" customFormat="1"/>
    <row r="3252" s="8" customFormat="1"/>
    <row r="3253" s="8" customFormat="1"/>
    <row r="3254" s="8" customFormat="1"/>
    <row r="3255" s="8" customFormat="1"/>
    <row r="3256" s="8" customFormat="1"/>
    <row r="3257" s="8" customFormat="1"/>
    <row r="3258" s="8" customFormat="1"/>
    <row r="3259" s="8" customFormat="1"/>
    <row r="3260" s="8" customFormat="1"/>
    <row r="3261" s="8" customFormat="1"/>
    <row r="3262" s="8" customFormat="1"/>
    <row r="3263" s="8" customFormat="1"/>
    <row r="3264" s="8" customFormat="1"/>
    <row r="3265" s="8" customFormat="1"/>
    <row r="3266" s="8" customFormat="1"/>
    <row r="3267" s="8" customFormat="1"/>
    <row r="3268" s="8" customFormat="1"/>
    <row r="3269" s="8" customFormat="1"/>
    <row r="3270" s="8" customFormat="1"/>
    <row r="3271" s="8" customFormat="1"/>
    <row r="3272" s="8" customFormat="1"/>
    <row r="3273" s="8" customFormat="1"/>
    <row r="3274" s="8" customFormat="1"/>
    <row r="3275" s="8" customFormat="1"/>
    <row r="3276" s="8" customFormat="1"/>
    <row r="3277" s="8" customFormat="1"/>
    <row r="3278" s="8" customFormat="1"/>
    <row r="3279" s="8" customFormat="1"/>
    <row r="3280" s="8" customFormat="1"/>
    <row r="3281" s="8" customFormat="1"/>
    <row r="3282" s="8" customFormat="1"/>
    <row r="3283" s="8" customFormat="1"/>
    <row r="3284" s="8" customFormat="1"/>
    <row r="3285" s="8" customFormat="1"/>
    <row r="3286" s="8" customFormat="1"/>
    <row r="3287" s="8" customFormat="1"/>
    <row r="3288" s="8" customFormat="1"/>
    <row r="3289" s="8" customFormat="1"/>
    <row r="3290" s="8" customFormat="1"/>
    <row r="3291" s="8" customFormat="1"/>
    <row r="3292" s="8" customFormat="1"/>
    <row r="3293" s="8" customFormat="1"/>
    <row r="3294" s="8" customFormat="1"/>
    <row r="3295" s="8" customFormat="1"/>
    <row r="3296" s="8" customFormat="1"/>
    <row r="3297" s="8" customFormat="1"/>
    <row r="3298" s="8" customFormat="1"/>
    <row r="3299" s="8" customFormat="1"/>
    <row r="3300" s="8" customFormat="1"/>
    <row r="3301" s="8" customFormat="1"/>
    <row r="3302" s="8" customFormat="1"/>
    <row r="3303" s="8" customFormat="1"/>
    <row r="3304" s="8" customFormat="1"/>
    <row r="3305" s="8" customFormat="1"/>
    <row r="3306" s="8" customFormat="1"/>
    <row r="3307" s="8" customFormat="1"/>
    <row r="3308" s="8" customFormat="1"/>
    <row r="3309" s="8" customFormat="1"/>
    <row r="3310" s="8" customFormat="1"/>
    <row r="3311" s="8" customFormat="1"/>
    <row r="3312" s="8" customFormat="1"/>
    <row r="3313" s="8" customFormat="1"/>
    <row r="3314" s="8" customFormat="1"/>
    <row r="3315" s="8" customFormat="1"/>
    <row r="3316" s="8" customFormat="1"/>
    <row r="3317" s="8" customFormat="1"/>
    <row r="3318" s="8" customFormat="1"/>
    <row r="3319" s="8" customFormat="1"/>
    <row r="3320" s="8" customFormat="1"/>
    <row r="3321" s="8" customFormat="1"/>
    <row r="3322" s="8" customFormat="1"/>
    <row r="3323" s="8" customFormat="1"/>
    <row r="3324" s="8" customFormat="1"/>
    <row r="3325" s="8" customFormat="1"/>
    <row r="3326" s="8" customFormat="1"/>
    <row r="3327" s="8" customFormat="1"/>
    <row r="3328" s="8" customFormat="1"/>
    <row r="3329" s="8" customFormat="1"/>
    <row r="3330" s="8" customFormat="1"/>
    <row r="3331" s="8" customFormat="1"/>
    <row r="3332" s="8" customFormat="1"/>
    <row r="3333" s="8" customFormat="1"/>
    <row r="3334" s="8" customFormat="1"/>
    <row r="3335" s="8" customFormat="1"/>
    <row r="3336" s="8" customFormat="1"/>
    <row r="3337" s="8" customFormat="1"/>
    <row r="3338" s="8" customFormat="1"/>
    <row r="3339" s="8" customFormat="1"/>
    <row r="3340" s="8" customFormat="1"/>
    <row r="3341" s="8" customFormat="1"/>
    <row r="3342" s="8" customFormat="1"/>
    <row r="3343" s="8" customFormat="1"/>
    <row r="3344" s="8" customFormat="1"/>
    <row r="3345" s="8" customFormat="1"/>
    <row r="3346" s="8" customFormat="1"/>
    <row r="3347" s="8" customFormat="1"/>
    <row r="3348" s="8" customFormat="1"/>
    <row r="3349" s="8" customFormat="1"/>
    <row r="3350" s="8" customFormat="1"/>
    <row r="3351" s="8" customFormat="1"/>
    <row r="3352" s="8" customFormat="1"/>
    <row r="3353" s="8" customFormat="1"/>
    <row r="3354" s="8" customFormat="1"/>
    <row r="3355" s="8" customFormat="1"/>
    <row r="3356" s="8" customFormat="1"/>
    <row r="3357" s="8" customFormat="1"/>
    <row r="3358" s="8" customFormat="1"/>
    <row r="3359" s="8" customFormat="1"/>
    <row r="3360" s="8" customFormat="1"/>
    <row r="3361" s="8" customFormat="1"/>
    <row r="3362" s="8" customFormat="1"/>
    <row r="3363" s="8" customFormat="1"/>
    <row r="3364" s="8" customFormat="1"/>
    <row r="3365" s="8" customFormat="1"/>
    <row r="3366" s="8" customFormat="1"/>
    <row r="3367" s="8" customFormat="1"/>
    <row r="3368" s="8" customFormat="1"/>
    <row r="3369" s="8" customFormat="1"/>
    <row r="3370" s="8" customFormat="1"/>
    <row r="3371" s="8" customFormat="1"/>
    <row r="3372" s="8" customFormat="1"/>
    <row r="3373" s="8" customFormat="1"/>
    <row r="3374" s="8" customFormat="1"/>
    <row r="3375" s="8" customFormat="1"/>
    <row r="3376" s="8" customFormat="1"/>
    <row r="3377" s="8" customFormat="1"/>
    <row r="3378" s="8" customFormat="1"/>
    <row r="3379" s="8" customFormat="1"/>
    <row r="3380" s="8" customFormat="1"/>
    <row r="3381" s="8" customFormat="1"/>
    <row r="3382" s="8" customFormat="1"/>
    <row r="3383" s="8" customFormat="1"/>
    <row r="3384" s="8" customFormat="1"/>
    <row r="3385" s="8" customFormat="1"/>
    <row r="3386" s="8" customFormat="1"/>
    <row r="3387" s="8" customFormat="1"/>
    <row r="3388" s="8" customFormat="1"/>
    <row r="3389" s="8" customFormat="1"/>
    <row r="3390" s="8" customFormat="1"/>
    <row r="3391" s="8" customFormat="1"/>
    <row r="3392" s="8" customFormat="1"/>
    <row r="3393" s="8" customFormat="1"/>
    <row r="3394" s="8" customFormat="1"/>
    <row r="3395" s="8" customFormat="1"/>
    <row r="3396" s="8" customFormat="1"/>
    <row r="3397" s="8" customFormat="1"/>
    <row r="3398" s="8" customFormat="1"/>
    <row r="3399" s="8" customFormat="1"/>
    <row r="3400" s="8" customFormat="1"/>
    <row r="3401" s="8" customFormat="1"/>
    <row r="3402" s="8" customFormat="1"/>
    <row r="3403" s="8" customFormat="1"/>
    <row r="3404" s="8" customFormat="1"/>
    <row r="3405" s="8" customFormat="1"/>
    <row r="3406" s="8" customFormat="1"/>
    <row r="3407" s="8" customFormat="1"/>
    <row r="3408" s="8" customFormat="1"/>
    <row r="3409" s="8" customFormat="1"/>
    <row r="3410" s="8" customFormat="1"/>
    <row r="3411" s="8" customFormat="1"/>
    <row r="3412" s="8" customFormat="1"/>
    <row r="3413" s="8" customFormat="1"/>
    <row r="3414" s="8" customFormat="1"/>
    <row r="3415" s="8" customFormat="1"/>
    <row r="3416" s="8" customFormat="1"/>
    <row r="3417" s="8" customFormat="1"/>
    <row r="3418" s="8" customFormat="1"/>
    <row r="3419" s="8" customFormat="1"/>
    <row r="3420" s="8" customFormat="1"/>
    <row r="3421" s="8" customFormat="1"/>
    <row r="3422" s="8" customFormat="1"/>
    <row r="3423" s="8" customFormat="1"/>
    <row r="3424" s="8" customFormat="1"/>
    <row r="3425" s="8" customFormat="1"/>
    <row r="3426" s="8" customFormat="1"/>
    <row r="3427" s="8" customFormat="1"/>
    <row r="3428" s="8" customFormat="1"/>
    <row r="3429" s="8" customFormat="1"/>
    <row r="3430" s="8" customFormat="1"/>
    <row r="3431" s="8" customFormat="1"/>
    <row r="3432" s="8" customFormat="1"/>
    <row r="3433" s="8" customFormat="1"/>
    <row r="3434" s="8" customFormat="1"/>
    <row r="3435" s="8" customFormat="1"/>
    <row r="3436" s="8" customFormat="1"/>
    <row r="3437" s="8" customFormat="1"/>
    <row r="3438" s="8" customFormat="1"/>
    <row r="3439" s="8" customFormat="1"/>
    <row r="3440" s="8" customFormat="1"/>
    <row r="3441" s="8" customFormat="1"/>
    <row r="3442" s="8" customFormat="1"/>
    <row r="3443" s="8" customFormat="1"/>
    <row r="3444" s="8" customFormat="1"/>
    <row r="3445" s="8" customFormat="1"/>
    <row r="3446" s="8" customFormat="1"/>
    <row r="3447" s="8" customFormat="1"/>
    <row r="3448" s="8" customFormat="1"/>
    <row r="3449" s="8" customFormat="1"/>
    <row r="3450" s="8" customFormat="1"/>
    <row r="3451" s="8" customFormat="1"/>
    <row r="3452" s="8" customFormat="1"/>
    <row r="3453" s="8" customFormat="1"/>
    <row r="3454" s="8" customFormat="1"/>
    <row r="3455" s="8" customFormat="1"/>
    <row r="3456" s="8" customFormat="1"/>
    <row r="3457" s="8" customFormat="1"/>
    <row r="3458" s="8" customFormat="1"/>
    <row r="3459" s="8" customFormat="1"/>
    <row r="3460" s="8" customFormat="1"/>
    <row r="3461" s="8" customFormat="1"/>
    <row r="3462" s="8" customFormat="1"/>
    <row r="3463" s="8" customFormat="1"/>
    <row r="3464" s="8" customFormat="1"/>
    <row r="3465" s="8" customFormat="1"/>
    <row r="3466" s="8" customFormat="1"/>
    <row r="3467" s="8" customFormat="1"/>
    <row r="3468" s="8" customFormat="1"/>
    <row r="3469" s="8" customFormat="1"/>
    <row r="3470" s="8" customFormat="1"/>
    <row r="3471" s="8" customFormat="1"/>
    <row r="3472" s="8" customFormat="1"/>
    <row r="3473" s="8" customFormat="1"/>
    <row r="3474" s="8" customFormat="1"/>
    <row r="3475" s="8" customFormat="1"/>
    <row r="3476" s="8" customFormat="1"/>
    <row r="3477" s="8" customFormat="1"/>
    <row r="3478" s="8" customFormat="1"/>
    <row r="3479" s="8" customFormat="1"/>
    <row r="3480" s="8" customFormat="1"/>
    <row r="3481" s="8" customFormat="1"/>
    <row r="3482" s="8" customFormat="1"/>
    <row r="3483" s="8" customFormat="1"/>
    <row r="3484" s="8" customFormat="1"/>
    <row r="3485" s="8" customFormat="1"/>
    <row r="3486" s="8" customFormat="1"/>
    <row r="3487" s="8" customFormat="1"/>
    <row r="3488" s="8" customFormat="1"/>
    <row r="3489" s="8" customFormat="1"/>
    <row r="3490" s="8" customFormat="1"/>
    <row r="3491" s="8" customFormat="1"/>
    <row r="3492" s="8" customFormat="1"/>
    <row r="3493" s="8" customFormat="1"/>
    <row r="3494" s="8" customFormat="1"/>
    <row r="3495" s="8" customFormat="1"/>
    <row r="3496" s="8" customFormat="1"/>
    <row r="3497" s="8" customFormat="1"/>
    <row r="3498" s="8" customFormat="1"/>
    <row r="3499" s="8" customFormat="1"/>
    <row r="3500" s="8" customFormat="1"/>
    <row r="3501" s="8" customFormat="1"/>
    <row r="3502" s="8" customFormat="1"/>
    <row r="3503" s="8" customFormat="1"/>
    <row r="3504" s="8" customFormat="1"/>
    <row r="3505" s="8" customFormat="1"/>
    <row r="3506" s="8" customFormat="1"/>
    <row r="3507" s="8" customFormat="1"/>
    <row r="3508" s="8" customFormat="1"/>
    <row r="3509" s="8" customFormat="1"/>
    <row r="3510" s="8" customFormat="1"/>
    <row r="3511" s="8" customFormat="1"/>
    <row r="3512" s="8" customFormat="1"/>
    <row r="3513" s="8" customFormat="1"/>
    <row r="3514" s="8" customFormat="1"/>
    <row r="3515" s="8" customFormat="1"/>
    <row r="3516" s="8" customFormat="1"/>
    <row r="3517" s="8" customFormat="1"/>
    <row r="3518" s="8" customFormat="1"/>
    <row r="3519" s="8" customFormat="1"/>
    <row r="3520" s="8" customFormat="1"/>
    <row r="3521" s="8" customFormat="1"/>
    <row r="3522" s="8" customFormat="1"/>
    <row r="3523" s="8" customFormat="1"/>
    <row r="3524" s="8" customFormat="1"/>
    <row r="3525" s="8" customFormat="1"/>
    <row r="3526" s="8" customFormat="1"/>
    <row r="3527" s="8" customFormat="1"/>
    <row r="3528" s="8" customFormat="1"/>
    <row r="3529" s="8" customFormat="1"/>
    <row r="3530" s="8" customFormat="1"/>
    <row r="3531" s="8" customFormat="1"/>
    <row r="3532" s="8" customFormat="1"/>
    <row r="3533" s="8" customFormat="1"/>
    <row r="3534" s="8" customFormat="1"/>
    <row r="3535" s="8" customFormat="1"/>
    <row r="3536" s="8" customFormat="1"/>
    <row r="3537" s="8" customFormat="1"/>
    <row r="3538" s="8" customFormat="1"/>
    <row r="3539" s="8" customFormat="1"/>
    <row r="3540" s="8" customFormat="1"/>
    <row r="3541" s="8" customFormat="1"/>
    <row r="3542" s="8" customFormat="1"/>
    <row r="3543" s="8" customFormat="1"/>
    <row r="3544" s="8" customFormat="1"/>
    <row r="3545" s="8" customFormat="1"/>
    <row r="3546" s="8" customFormat="1"/>
    <row r="3547" s="8" customFormat="1"/>
    <row r="3548" s="8" customFormat="1"/>
    <row r="3549" s="8" customFormat="1"/>
    <row r="3550" s="8" customFormat="1"/>
    <row r="3551" s="8" customFormat="1"/>
    <row r="3552" s="8" customFormat="1"/>
    <row r="3553" s="8" customFormat="1"/>
    <row r="3554" s="8" customFormat="1"/>
    <row r="3555" s="8" customFormat="1"/>
    <row r="3556" s="8" customFormat="1"/>
    <row r="3557" s="8" customFormat="1"/>
    <row r="3558" s="8" customFormat="1"/>
    <row r="3559" s="8" customFormat="1"/>
    <row r="3560" s="8" customFormat="1"/>
    <row r="3561" s="8" customFormat="1"/>
    <row r="3562" s="8" customFormat="1"/>
    <row r="3563" s="8" customFormat="1"/>
    <row r="3564" s="8" customFormat="1"/>
    <row r="3565" s="8" customFormat="1"/>
    <row r="3566" s="8" customFormat="1"/>
    <row r="3567" s="8" customFormat="1"/>
    <row r="3568" s="8" customFormat="1"/>
    <row r="3569" s="8" customFormat="1"/>
    <row r="3570" s="8" customFormat="1"/>
    <row r="3571" s="8" customFormat="1"/>
    <row r="3572" s="8" customFormat="1"/>
    <row r="3573" s="8" customFormat="1"/>
    <row r="3574" s="8" customFormat="1"/>
    <row r="3575" s="8" customFormat="1"/>
    <row r="3576" s="8" customFormat="1"/>
    <row r="3577" s="8" customFormat="1"/>
    <row r="3578" s="8" customFormat="1"/>
    <row r="3579" s="8" customFormat="1"/>
    <row r="3580" s="8" customFormat="1"/>
    <row r="3581" s="8" customFormat="1"/>
    <row r="3582" s="8" customFormat="1"/>
    <row r="3583" s="8" customFormat="1"/>
    <row r="3584" s="8" customFormat="1"/>
    <row r="3585" s="8" customFormat="1"/>
    <row r="3586" s="8" customFormat="1"/>
    <row r="3587" s="8" customFormat="1"/>
    <row r="3588" s="8" customFormat="1"/>
    <row r="3589" s="8" customFormat="1"/>
    <row r="3590" s="8" customFormat="1"/>
    <row r="3591" s="8" customFormat="1"/>
    <row r="3592" s="8" customFormat="1"/>
    <row r="3593" s="8" customFormat="1"/>
    <row r="3594" s="8" customFormat="1"/>
    <row r="3595" s="8" customFormat="1"/>
    <row r="3596" s="8" customFormat="1"/>
    <row r="3597" s="8" customFormat="1"/>
    <row r="3598" s="8" customFormat="1"/>
    <row r="3599" s="8" customFormat="1"/>
    <row r="3600" s="8" customFormat="1"/>
    <row r="3601" s="8" customFormat="1"/>
    <row r="3602" s="8" customFormat="1"/>
    <row r="3603" s="8" customFormat="1"/>
    <row r="3604" s="8" customFormat="1"/>
    <row r="3605" s="8" customFormat="1"/>
    <row r="3606" s="8" customFormat="1"/>
    <row r="3607" s="8" customFormat="1"/>
    <row r="3608" s="8" customFormat="1"/>
    <row r="3609" s="8" customFormat="1"/>
    <row r="3610" s="8" customFormat="1"/>
    <row r="3611" s="8" customFormat="1"/>
    <row r="3612" s="8" customFormat="1"/>
    <row r="3613" s="8" customFormat="1"/>
    <row r="3614" s="8" customFormat="1"/>
    <row r="3615" s="8" customFormat="1"/>
    <row r="3616" s="8" customFormat="1"/>
    <row r="3617" s="8" customFormat="1"/>
    <row r="3618" s="8" customFormat="1"/>
    <row r="3619" s="8" customFormat="1"/>
    <row r="3620" s="8" customFormat="1"/>
    <row r="3621" s="8" customFormat="1"/>
    <row r="3622" s="8" customFormat="1"/>
    <row r="3623" s="8" customFormat="1"/>
    <row r="3624" s="8" customFormat="1"/>
    <row r="3625" s="8" customFormat="1"/>
    <row r="3626" s="8" customFormat="1"/>
    <row r="3627" s="8" customFormat="1"/>
    <row r="3628" s="8" customFormat="1"/>
    <row r="3629" s="8" customFormat="1"/>
    <row r="3630" s="8" customFormat="1"/>
    <row r="3631" s="8" customFormat="1"/>
    <row r="3632" s="8" customFormat="1"/>
    <row r="3633" s="8" customFormat="1"/>
    <row r="3634" s="8" customFormat="1"/>
    <row r="3635" s="8" customFormat="1"/>
    <row r="3636" s="8" customFormat="1"/>
    <row r="3637" s="8" customFormat="1"/>
    <row r="3638" s="8" customFormat="1"/>
    <row r="3639" s="8" customFormat="1"/>
    <row r="3640" s="8" customFormat="1"/>
    <row r="3641" s="8" customFormat="1"/>
    <row r="3642" s="8" customFormat="1"/>
    <row r="3643" s="8" customFormat="1"/>
    <row r="3644" s="8" customFormat="1"/>
    <row r="3645" s="8" customFormat="1"/>
    <row r="3646" s="8" customFormat="1"/>
    <row r="3647" s="8" customFormat="1"/>
    <row r="3648" s="8" customFormat="1"/>
    <row r="3649" s="8" customFormat="1"/>
    <row r="3650" s="8" customFormat="1"/>
    <row r="3651" s="8" customFormat="1"/>
    <row r="3652" s="8" customFormat="1"/>
    <row r="3653" s="8" customFormat="1"/>
    <row r="3654" s="8" customFormat="1"/>
    <row r="3655" s="8" customFormat="1"/>
    <row r="3656" s="8" customFormat="1"/>
    <row r="3657" s="8" customFormat="1"/>
    <row r="3658" s="8" customFormat="1"/>
    <row r="3659" s="8" customFormat="1"/>
    <row r="3660" s="8" customFormat="1"/>
    <row r="3661" s="8" customFormat="1"/>
    <row r="3662" s="8" customFormat="1"/>
    <row r="3663" s="8" customFormat="1"/>
    <row r="3664" s="8" customFormat="1"/>
    <row r="3665" s="8" customFormat="1"/>
    <row r="3666" s="8" customFormat="1"/>
    <row r="3667" s="8" customFormat="1"/>
    <row r="3668" s="8" customFormat="1"/>
    <row r="3669" s="8" customFormat="1"/>
    <row r="3670" s="8" customFormat="1"/>
    <row r="3671" s="8" customFormat="1"/>
    <row r="3672" s="8" customFormat="1"/>
    <row r="3673" s="8" customFormat="1"/>
    <row r="3674" s="8" customFormat="1"/>
    <row r="3675" s="8" customFormat="1"/>
    <row r="3676" s="8" customFormat="1"/>
    <row r="3677" s="8" customFormat="1"/>
    <row r="3678" s="8" customFormat="1"/>
    <row r="3679" s="8" customFormat="1"/>
    <row r="3680" s="8" customFormat="1"/>
    <row r="3681" s="8" customFormat="1"/>
    <row r="3682" s="8" customFormat="1"/>
    <row r="3683" s="8" customFormat="1"/>
    <row r="3684" s="8" customFormat="1"/>
    <row r="3685" s="8" customFormat="1"/>
    <row r="3686" s="8" customFormat="1"/>
    <row r="3687" s="8" customFormat="1"/>
    <row r="3688" s="8" customFormat="1"/>
    <row r="3689" s="8" customFormat="1"/>
    <row r="3690" s="8" customFormat="1"/>
    <row r="3691" s="8" customFormat="1"/>
    <row r="3692" s="8" customFormat="1"/>
    <row r="3693" s="8" customFormat="1"/>
    <row r="3694" s="8" customFormat="1"/>
    <row r="3695" s="8" customFormat="1"/>
    <row r="3696" s="8" customFormat="1"/>
    <row r="3697" s="8" customFormat="1"/>
    <row r="3698" s="8" customFormat="1"/>
    <row r="3699" s="8" customFormat="1"/>
    <row r="3700" s="8" customFormat="1"/>
    <row r="3701" s="8" customFormat="1"/>
    <row r="3702" s="8" customFormat="1"/>
    <row r="3703" s="8" customFormat="1"/>
    <row r="3704" s="8" customFormat="1"/>
    <row r="3705" s="8" customFormat="1"/>
    <row r="3706" s="8" customFormat="1"/>
    <row r="3707" s="8" customFormat="1"/>
    <row r="3708" s="8" customFormat="1"/>
    <row r="3709" s="8" customFormat="1"/>
    <row r="3710" s="8" customFormat="1"/>
    <row r="3711" s="8" customFormat="1"/>
    <row r="3712" s="8" customFormat="1"/>
    <row r="3713" s="8" customFormat="1"/>
    <row r="3714" s="8" customFormat="1"/>
    <row r="3715" s="8" customFormat="1"/>
    <row r="3716" s="8" customFormat="1"/>
    <row r="3717" s="8" customFormat="1"/>
    <row r="3718" s="8" customFormat="1"/>
    <row r="3719" s="8" customFormat="1"/>
    <row r="3720" s="8" customFormat="1"/>
    <row r="3721" s="8" customFormat="1"/>
    <row r="3722" s="8" customFormat="1"/>
    <row r="3723" s="8" customFormat="1"/>
    <row r="3724" s="8" customFormat="1"/>
    <row r="3725" s="8" customFormat="1"/>
    <row r="3726" s="8" customFormat="1"/>
    <row r="3727" s="8" customFormat="1"/>
    <row r="3728" s="8" customFormat="1"/>
    <row r="3729" s="8" customFormat="1"/>
    <row r="3730" s="8" customFormat="1"/>
    <row r="3731" s="8" customFormat="1"/>
    <row r="3732" s="8" customFormat="1"/>
    <row r="3733" s="8" customFormat="1"/>
    <row r="3734" s="8" customFormat="1"/>
    <row r="3735" s="8" customFormat="1"/>
    <row r="3736" s="8" customFormat="1"/>
    <row r="3737" s="8" customFormat="1"/>
    <row r="3738" s="8" customFormat="1"/>
    <row r="3739" s="8" customFormat="1"/>
    <row r="3740" s="8" customFormat="1"/>
    <row r="3741" s="8" customFormat="1"/>
    <row r="3742" s="8" customFormat="1"/>
    <row r="3743" s="8" customFormat="1"/>
    <row r="3744" s="8" customFormat="1"/>
    <row r="3745" s="8" customFormat="1"/>
    <row r="3746" s="8" customFormat="1"/>
    <row r="3747" s="8" customFormat="1"/>
    <row r="3748" s="8" customFormat="1"/>
    <row r="3749" s="8" customFormat="1"/>
    <row r="3750" s="8" customFormat="1"/>
    <row r="3751" s="8" customFormat="1"/>
    <row r="3752" s="8" customFormat="1"/>
    <row r="3753" s="8" customFormat="1"/>
    <row r="3754" s="8" customFormat="1"/>
    <row r="3755" s="8" customFormat="1"/>
    <row r="3756" s="8" customFormat="1"/>
    <row r="3757" s="8" customFormat="1"/>
    <row r="3758" s="8" customFormat="1"/>
    <row r="3759" s="8" customFormat="1"/>
    <row r="3760" s="8" customFormat="1"/>
    <row r="3761" s="8" customFormat="1"/>
    <row r="3762" s="8" customFormat="1"/>
    <row r="3763" s="8" customFormat="1"/>
    <row r="3764" s="8" customFormat="1"/>
    <row r="3765" s="8" customFormat="1"/>
    <row r="3766" s="8" customFormat="1"/>
    <row r="3767" s="8" customFormat="1"/>
    <row r="3768" s="8" customFormat="1"/>
    <row r="3769" s="8" customFormat="1"/>
    <row r="3770" s="8" customFormat="1"/>
    <row r="3771" s="8" customFormat="1"/>
    <row r="3772" s="8" customFormat="1"/>
    <row r="3773" s="8" customFormat="1"/>
    <row r="3774" s="8" customFormat="1"/>
    <row r="3775" s="8" customFormat="1"/>
    <row r="3776" s="8" customFormat="1"/>
    <row r="3777" s="8" customFormat="1"/>
    <row r="3778" s="8" customFormat="1"/>
    <row r="3779" s="8" customFormat="1"/>
    <row r="3780" s="8" customFormat="1"/>
    <row r="3781" s="8" customFormat="1"/>
    <row r="3782" s="8" customFormat="1"/>
    <row r="3783" s="8" customFormat="1"/>
    <row r="3784" s="8" customFormat="1"/>
    <row r="3785" s="8" customFormat="1"/>
    <row r="3786" s="8" customFormat="1"/>
    <row r="3787" s="8" customFormat="1"/>
    <row r="3788" s="8" customFormat="1"/>
    <row r="3789" s="8" customFormat="1"/>
    <row r="3790" s="8" customFormat="1"/>
    <row r="3791" s="8" customFormat="1"/>
    <row r="3792" s="8" customFormat="1"/>
    <row r="3793" s="8" customFormat="1"/>
    <row r="3794" s="8" customFormat="1"/>
    <row r="3795" s="8" customFormat="1"/>
    <row r="3796" s="8" customFormat="1"/>
    <row r="3797" s="8" customFormat="1"/>
    <row r="3798" s="8" customFormat="1"/>
    <row r="3799" s="8" customFormat="1"/>
    <row r="3800" s="8" customFormat="1"/>
    <row r="3801" s="8" customFormat="1"/>
    <row r="3802" s="8" customFormat="1"/>
    <row r="3803" s="8" customFormat="1"/>
    <row r="3804" s="8" customFormat="1"/>
    <row r="3805" s="8" customFormat="1"/>
    <row r="3806" s="8" customFormat="1"/>
    <row r="3807" s="8" customFormat="1"/>
    <row r="3808" s="8" customFormat="1"/>
    <row r="3809" s="8" customFormat="1"/>
    <row r="3810" s="8" customFormat="1"/>
    <row r="3811" s="8" customFormat="1"/>
    <row r="3812" s="8" customFormat="1"/>
    <row r="3813" s="8" customFormat="1"/>
    <row r="3814" s="8" customFormat="1"/>
    <row r="3815" s="8" customFormat="1"/>
    <row r="3816" s="8" customFormat="1"/>
    <row r="3817" s="8" customFormat="1"/>
    <row r="3818" s="8" customFormat="1"/>
    <row r="3819" s="8" customFormat="1"/>
    <row r="3820" s="8" customFormat="1"/>
    <row r="3821" s="8" customFormat="1"/>
    <row r="3822" s="8" customFormat="1"/>
    <row r="3823" s="8" customFormat="1"/>
    <row r="3824" s="8" customFormat="1"/>
    <row r="3825" s="8" customFormat="1"/>
    <row r="3826" s="8" customFormat="1"/>
    <row r="3827" s="8" customFormat="1"/>
    <row r="3828" s="8" customFormat="1"/>
    <row r="3829" s="8" customFormat="1"/>
    <row r="3830" s="8" customFormat="1"/>
    <row r="3831" s="8" customFormat="1"/>
    <row r="3832" s="8" customFormat="1"/>
    <row r="3833" s="8" customFormat="1"/>
    <row r="3834" s="8" customFormat="1"/>
    <row r="3835" s="8" customFormat="1"/>
    <row r="3836" s="8" customFormat="1"/>
    <row r="3837" s="8" customFormat="1"/>
    <row r="3838" s="8" customFormat="1"/>
    <row r="3839" s="8" customFormat="1"/>
    <row r="3840" s="8" customFormat="1"/>
    <row r="3841" s="8" customFormat="1"/>
    <row r="3842" s="8" customFormat="1"/>
    <row r="3843" s="8" customFormat="1"/>
    <row r="3844" s="8" customFormat="1"/>
    <row r="3845" s="8" customFormat="1"/>
    <row r="3846" s="8" customFormat="1"/>
    <row r="3847" s="8" customFormat="1"/>
    <row r="3848" s="8" customFormat="1"/>
    <row r="3849" s="8" customFormat="1"/>
    <row r="3850" s="8" customFormat="1"/>
    <row r="3851" s="8" customFormat="1"/>
    <row r="3852" s="8" customFormat="1"/>
    <row r="3853" s="8" customFormat="1"/>
    <row r="3854" s="8" customFormat="1"/>
    <row r="3855" s="8" customFormat="1"/>
    <row r="3856" s="8" customFormat="1"/>
    <row r="3857" s="8" customFormat="1"/>
    <row r="3858" s="8" customFormat="1"/>
    <row r="3859" s="8" customFormat="1"/>
    <row r="3860" s="8" customFormat="1"/>
    <row r="3861" s="8" customFormat="1"/>
    <row r="3862" s="8" customFormat="1"/>
    <row r="3863" s="8" customFormat="1"/>
    <row r="3864" s="8" customFormat="1"/>
    <row r="3865" s="8" customFormat="1"/>
    <row r="3866" s="8" customFormat="1"/>
    <row r="3867" s="8" customFormat="1"/>
    <row r="3868" s="8" customFormat="1"/>
    <row r="3869" s="8" customFormat="1"/>
    <row r="3870" s="8" customFormat="1"/>
    <row r="3871" s="8" customFormat="1"/>
    <row r="3872" s="8" customFormat="1"/>
    <row r="3873" s="8" customFormat="1"/>
    <row r="3874" s="8" customFormat="1"/>
    <row r="3875" s="8" customFormat="1"/>
    <row r="3876" s="8" customFormat="1"/>
    <row r="3877" s="8" customFormat="1"/>
    <row r="3878" s="8" customFormat="1"/>
    <row r="3879" s="8" customFormat="1"/>
    <row r="3880" s="8" customFormat="1"/>
    <row r="3881" s="8" customFormat="1"/>
    <row r="3882" s="8" customFormat="1"/>
    <row r="3883" s="8" customFormat="1"/>
    <row r="3884" s="8" customFormat="1"/>
    <row r="3885" s="8" customFormat="1"/>
    <row r="3886" s="8" customFormat="1"/>
    <row r="3887" s="8" customFormat="1"/>
    <row r="3888" s="8" customFormat="1"/>
    <row r="3889" s="8" customFormat="1"/>
    <row r="3890" s="8" customFormat="1"/>
    <row r="3891" s="8" customFormat="1"/>
    <row r="3892" s="8" customFormat="1"/>
    <row r="3893" s="8" customFormat="1"/>
    <row r="3894" s="8" customFormat="1"/>
    <row r="3895" s="8" customFormat="1"/>
    <row r="3896" s="8" customFormat="1"/>
    <row r="3897" s="8" customFormat="1"/>
    <row r="3898" s="8" customFormat="1"/>
    <row r="3899" s="8" customFormat="1"/>
    <row r="3900" s="8" customFormat="1"/>
    <row r="3901" s="8" customFormat="1"/>
    <row r="3902" s="8" customFormat="1"/>
    <row r="3903" s="8" customFormat="1"/>
    <row r="3904" s="8" customFormat="1"/>
    <row r="3905" s="8" customFormat="1"/>
    <row r="3906" s="8" customFormat="1"/>
    <row r="3907" s="8" customFormat="1"/>
    <row r="3908" s="8" customFormat="1"/>
    <row r="3909" s="8" customFormat="1"/>
    <row r="3910" s="8" customFormat="1"/>
    <row r="3911" s="8" customFormat="1"/>
    <row r="3912" s="8" customFormat="1"/>
    <row r="3913" s="8" customFormat="1"/>
    <row r="3914" s="8" customFormat="1"/>
    <row r="3915" s="8" customFormat="1"/>
    <row r="3916" s="8" customFormat="1"/>
    <row r="3917" s="8" customFormat="1"/>
    <row r="3918" s="8" customFormat="1"/>
    <row r="3919" s="8" customFormat="1"/>
    <row r="3920" s="8" customFormat="1"/>
    <row r="3921" s="8" customFormat="1"/>
    <row r="3922" s="8" customFormat="1"/>
    <row r="3923" s="8" customFormat="1"/>
    <row r="3924" s="8" customFormat="1"/>
    <row r="3925" s="8" customFormat="1"/>
    <row r="3926" s="8" customFormat="1"/>
    <row r="3927" s="8" customFormat="1"/>
    <row r="3928" s="8" customFormat="1"/>
    <row r="3929" s="8" customFormat="1"/>
    <row r="3930" s="8" customFormat="1"/>
    <row r="3931" s="8" customFormat="1"/>
    <row r="3932" s="8" customFormat="1"/>
    <row r="3933" s="8" customFormat="1"/>
    <row r="3934" s="8" customFormat="1"/>
    <row r="3935" s="8" customFormat="1"/>
    <row r="3936" s="8" customFormat="1"/>
    <row r="3937" s="8" customFormat="1"/>
    <row r="3938" s="8" customFormat="1"/>
    <row r="3939" s="8" customFormat="1"/>
    <row r="3940" s="8" customFormat="1"/>
    <row r="3941" s="8" customFormat="1"/>
    <row r="3942" s="8" customFormat="1"/>
    <row r="3943" s="8" customFormat="1"/>
    <row r="3944" s="8" customFormat="1"/>
    <row r="3945" s="8" customFormat="1"/>
    <row r="3946" s="8" customFormat="1"/>
    <row r="3947" s="8" customFormat="1"/>
    <row r="3948" s="8" customFormat="1"/>
    <row r="3949" s="8" customFormat="1"/>
    <row r="3950" s="8" customFormat="1"/>
    <row r="3951" s="8" customFormat="1"/>
    <row r="3952" s="8" customFormat="1"/>
    <row r="3953" s="8" customFormat="1"/>
    <row r="3954" s="8" customFormat="1"/>
    <row r="3955" s="8" customFormat="1"/>
    <row r="3956" s="8" customFormat="1"/>
    <row r="3957" s="8" customFormat="1"/>
    <row r="3958" s="8" customFormat="1"/>
    <row r="3959" s="8" customFormat="1"/>
    <row r="3960" s="8" customFormat="1"/>
    <row r="3961" s="8" customFormat="1"/>
    <row r="3962" s="8" customFormat="1"/>
    <row r="3963" s="8" customFormat="1"/>
    <row r="3964" s="8" customFormat="1"/>
    <row r="3965" s="8" customFormat="1"/>
    <row r="3966" s="8" customFormat="1"/>
    <row r="3967" s="8" customFormat="1"/>
    <row r="3968" s="8" customFormat="1"/>
    <row r="3969" s="8" customFormat="1"/>
    <row r="3970" s="8" customFormat="1"/>
    <row r="3971" s="8" customFormat="1"/>
    <row r="3972" s="8" customFormat="1"/>
    <row r="3973" s="8" customFormat="1"/>
    <row r="3974" s="8" customFormat="1"/>
    <row r="3975" s="8" customFormat="1"/>
    <row r="3976" s="8" customFormat="1"/>
    <row r="3977" s="8" customFormat="1"/>
    <row r="3978" s="8" customFormat="1"/>
    <row r="3979" s="8" customFormat="1"/>
    <row r="3980" s="8" customFormat="1"/>
    <row r="3981" s="8" customFormat="1"/>
    <row r="3982" s="8" customFormat="1"/>
    <row r="3983" s="8" customFormat="1"/>
    <row r="3984" s="8" customFormat="1"/>
    <row r="3985" s="8" customFormat="1"/>
    <row r="3986" s="8" customFormat="1"/>
    <row r="3987" s="8" customFormat="1"/>
    <row r="3988" s="8" customFormat="1"/>
    <row r="3989" s="8" customFormat="1"/>
    <row r="3990" s="8" customFormat="1"/>
    <row r="3991" s="8" customFormat="1"/>
    <row r="3992" s="8" customFormat="1"/>
    <row r="3993" s="8" customFormat="1"/>
    <row r="3994" s="8" customFormat="1"/>
    <row r="3995" s="8" customFormat="1"/>
    <row r="3996" s="8" customFormat="1"/>
    <row r="3997" s="8" customFormat="1"/>
    <row r="3998" s="8" customFormat="1"/>
    <row r="3999" s="8" customFormat="1"/>
    <row r="4000" s="8" customFormat="1"/>
    <row r="4001" s="8" customFormat="1"/>
    <row r="4002" s="8" customFormat="1"/>
    <row r="4003" s="8" customFormat="1"/>
    <row r="4004" s="8" customFormat="1"/>
    <row r="4005" s="8" customFormat="1"/>
    <row r="4006" s="8" customFormat="1"/>
    <row r="4007" s="8" customFormat="1"/>
    <row r="4008" s="8" customFormat="1"/>
    <row r="4009" s="8" customFormat="1"/>
    <row r="4010" s="8" customFormat="1"/>
    <row r="4011" s="8" customFormat="1"/>
    <row r="4012" s="8" customFormat="1"/>
    <row r="4013" s="8" customFormat="1"/>
    <row r="4014" s="8" customFormat="1"/>
    <row r="4015" s="8" customFormat="1"/>
    <row r="4016" s="8" customFormat="1"/>
    <row r="4017" s="8" customFormat="1"/>
    <row r="4018" s="8" customFormat="1"/>
    <row r="4019" s="8" customFormat="1"/>
    <row r="4020" s="8" customFormat="1"/>
    <row r="4021" s="8" customFormat="1"/>
    <row r="4022" s="8" customFormat="1"/>
    <row r="4023" s="8" customFormat="1"/>
    <row r="4024" s="8" customFormat="1"/>
    <row r="4025" s="8" customFormat="1"/>
    <row r="4026" s="8" customFormat="1"/>
    <row r="4027" s="8" customFormat="1"/>
    <row r="4028" s="8" customFormat="1"/>
    <row r="4029" s="8" customFormat="1"/>
    <row r="4030" s="8" customFormat="1"/>
    <row r="4031" s="8" customFormat="1"/>
    <row r="4032" s="8" customFormat="1"/>
    <row r="4033" s="8" customFormat="1"/>
    <row r="4034" s="8" customFormat="1"/>
    <row r="4035" s="8" customFormat="1"/>
    <row r="4036" s="8" customFormat="1"/>
    <row r="4037" s="8" customFormat="1"/>
    <row r="4038" s="8" customFormat="1"/>
    <row r="4039" s="8" customFormat="1"/>
    <row r="4040" s="8" customFormat="1"/>
    <row r="4041" s="8" customFormat="1"/>
    <row r="4042" s="8" customFormat="1"/>
    <row r="4043" s="8" customFormat="1"/>
    <row r="4044" s="8" customFormat="1"/>
    <row r="4045" s="8" customFormat="1"/>
    <row r="4046" s="8" customFormat="1"/>
    <row r="4047" s="8" customFormat="1"/>
    <row r="4048" s="8" customFormat="1"/>
    <row r="4049" s="8" customFormat="1"/>
    <row r="4050" s="8" customFormat="1"/>
    <row r="4051" s="8" customFormat="1"/>
    <row r="4052" s="8" customFormat="1"/>
    <row r="4053" s="8" customFormat="1"/>
    <row r="4054" s="8" customFormat="1"/>
    <row r="4055" s="8" customFormat="1"/>
    <row r="4056" s="8" customFormat="1"/>
    <row r="4057" s="8" customFormat="1"/>
    <row r="4058" s="8" customFormat="1"/>
    <row r="4059" s="8" customFormat="1"/>
    <row r="4060" s="8" customFormat="1"/>
    <row r="4061" s="8" customFormat="1"/>
    <row r="4062" s="8" customFormat="1"/>
    <row r="4063" s="8" customFormat="1"/>
    <row r="4064" s="8" customFormat="1"/>
    <row r="4065" s="8" customFormat="1"/>
    <row r="4066" s="8" customFormat="1"/>
    <row r="4067" s="8" customFormat="1"/>
    <row r="4068" s="8" customFormat="1"/>
    <row r="4069" s="8" customFormat="1"/>
    <row r="4070" s="8" customFormat="1"/>
    <row r="4071" s="8" customFormat="1"/>
    <row r="4072" s="8" customFormat="1"/>
    <row r="4073" s="8" customFormat="1"/>
    <row r="4074" s="8" customFormat="1"/>
    <row r="4075" s="8" customFormat="1"/>
    <row r="4076" s="8" customFormat="1"/>
    <row r="4077" s="8" customFormat="1"/>
    <row r="4078" s="8" customFormat="1"/>
    <row r="4079" s="8" customFormat="1"/>
    <row r="4080" s="8" customFormat="1"/>
    <row r="4081" s="8" customFormat="1"/>
    <row r="4082" s="8" customFormat="1"/>
    <row r="4083" s="8" customFormat="1"/>
    <row r="4084" s="8" customFormat="1"/>
    <row r="4085" s="8" customFormat="1"/>
    <row r="4086" s="8" customFormat="1"/>
    <row r="4087" s="8" customFormat="1"/>
    <row r="4088" s="8" customFormat="1"/>
    <row r="4089" s="8" customFormat="1"/>
    <row r="4090" s="8" customFormat="1"/>
    <row r="4091" s="8" customFormat="1"/>
    <row r="4092" s="8" customFormat="1"/>
    <row r="4093" s="8" customFormat="1"/>
    <row r="4094" s="8" customFormat="1"/>
    <row r="4095" s="8" customFormat="1"/>
    <row r="4096" s="8" customFormat="1"/>
    <row r="4097" s="8" customFormat="1"/>
    <row r="4098" s="8" customFormat="1"/>
    <row r="4099" s="8" customFormat="1"/>
    <row r="4100" s="8" customFormat="1"/>
    <row r="4101" s="8" customFormat="1"/>
    <row r="4102" s="8" customFormat="1"/>
    <row r="4103" s="8" customFormat="1"/>
    <row r="4104" s="8" customFormat="1"/>
    <row r="4105" s="8" customFormat="1"/>
    <row r="4106" s="8" customFormat="1"/>
    <row r="4107" s="8" customFormat="1"/>
    <row r="4108" s="8" customFormat="1"/>
    <row r="4109" s="8" customFormat="1"/>
    <row r="4110" s="8" customFormat="1"/>
    <row r="4111" s="8" customFormat="1"/>
    <row r="4112" s="8" customFormat="1"/>
    <row r="4113" s="8" customFormat="1"/>
    <row r="4114" s="8" customFormat="1"/>
    <row r="4115" s="8" customFormat="1"/>
    <row r="4116" s="8" customFormat="1"/>
    <row r="4117" s="8" customFormat="1"/>
    <row r="4118" s="8" customFormat="1"/>
    <row r="4119" s="8" customFormat="1"/>
    <row r="4120" s="8" customFormat="1"/>
    <row r="4121" s="8" customFormat="1"/>
    <row r="4122" s="8" customFormat="1"/>
    <row r="4123" s="8" customFormat="1"/>
    <row r="4124" s="8" customFormat="1"/>
    <row r="4125" s="8" customFormat="1"/>
    <row r="4126" s="8" customFormat="1"/>
    <row r="4127" s="8" customFormat="1"/>
    <row r="4128" s="8" customFormat="1"/>
    <row r="4129" s="8" customFormat="1"/>
    <row r="4130" s="8" customFormat="1"/>
    <row r="4131" s="8" customFormat="1"/>
    <row r="4132" s="8" customFormat="1"/>
    <row r="4133" s="8" customFormat="1"/>
    <row r="4134" s="8" customFormat="1"/>
    <row r="4135" s="8" customFormat="1"/>
    <row r="4136" s="8" customFormat="1"/>
    <row r="4137" s="8" customFormat="1"/>
    <row r="4138" s="8" customFormat="1"/>
    <row r="4139" s="8" customFormat="1"/>
    <row r="4140" s="8" customFormat="1"/>
    <row r="4141" s="8" customFormat="1"/>
    <row r="4142" s="8" customFormat="1"/>
    <row r="4143" s="8" customFormat="1"/>
    <row r="4144" s="8" customFormat="1"/>
    <row r="4145" s="8" customFormat="1"/>
    <row r="4146" s="8" customFormat="1"/>
    <row r="4147" s="8" customFormat="1"/>
    <row r="4148" s="8" customFormat="1"/>
    <row r="4149" s="8" customFormat="1"/>
    <row r="4150" s="8" customFormat="1"/>
    <row r="4151" s="8" customFormat="1"/>
    <row r="4152" s="8" customFormat="1"/>
    <row r="4153" s="8" customFormat="1"/>
    <row r="4154" s="8" customFormat="1"/>
    <row r="4155" s="8" customFormat="1"/>
    <row r="4156" s="8" customFormat="1"/>
    <row r="4157" s="8" customFormat="1"/>
    <row r="4158" s="8" customFormat="1"/>
    <row r="4159" s="8" customFormat="1"/>
    <row r="4160" s="8" customFormat="1"/>
    <row r="4161" s="8" customFormat="1"/>
    <row r="4162" s="8" customFormat="1"/>
    <row r="4163" s="8" customFormat="1"/>
    <row r="4164" s="8" customFormat="1"/>
    <row r="4165" s="8" customFormat="1"/>
    <row r="4166" s="8" customFormat="1"/>
    <row r="4167" s="8" customFormat="1"/>
    <row r="4168" s="8" customFormat="1"/>
    <row r="4169" s="8" customFormat="1"/>
    <row r="4170" s="8" customFormat="1"/>
    <row r="4171" s="8" customFormat="1"/>
    <row r="4172" s="8" customFormat="1"/>
    <row r="4173" s="8" customFormat="1"/>
    <row r="4174" s="8" customFormat="1"/>
    <row r="4175" s="8" customFormat="1"/>
    <row r="4176" s="8" customFormat="1"/>
    <row r="4177" s="8" customFormat="1"/>
    <row r="4178" s="8" customFormat="1"/>
    <row r="4179" s="8" customFormat="1"/>
    <row r="4180" s="8" customFormat="1"/>
    <row r="4181" s="8" customFormat="1"/>
    <row r="4182" s="8" customFormat="1"/>
    <row r="4183" s="8" customFormat="1"/>
    <row r="4184" s="8" customFormat="1"/>
    <row r="4185" s="8" customFormat="1"/>
    <row r="4186" s="8" customFormat="1"/>
    <row r="4187" s="8" customFormat="1"/>
    <row r="4188" s="8" customFormat="1"/>
    <row r="4189" s="8" customFormat="1"/>
    <row r="4190" s="8" customFormat="1"/>
    <row r="4191" s="8" customFormat="1"/>
    <row r="4192" s="8" customFormat="1"/>
    <row r="4193" s="8" customFormat="1"/>
    <row r="4194" s="8" customFormat="1"/>
    <row r="4195" s="8" customFormat="1"/>
    <row r="4196" s="8" customFormat="1"/>
    <row r="4197" s="8" customFormat="1"/>
    <row r="4198" s="8" customFormat="1"/>
    <row r="4199" s="8" customFormat="1"/>
    <row r="4200" s="8" customFormat="1"/>
    <row r="4201" s="8" customFormat="1"/>
    <row r="4202" s="8" customFormat="1"/>
    <row r="4203" s="8" customFormat="1"/>
    <row r="4204" s="8" customFormat="1"/>
    <row r="4205" s="8" customFormat="1"/>
    <row r="4206" s="8" customFormat="1"/>
    <row r="4207" s="8" customFormat="1"/>
    <row r="4208" s="8" customFormat="1"/>
    <row r="4209" s="8" customFormat="1"/>
    <row r="4210" s="8" customFormat="1"/>
    <row r="4211" s="8" customFormat="1"/>
    <row r="4212" s="8" customFormat="1"/>
    <row r="4213" s="8" customFormat="1"/>
    <row r="4214" s="8" customFormat="1"/>
    <row r="4215" s="8" customFormat="1"/>
    <row r="4216" s="8" customFormat="1"/>
    <row r="4217" s="8" customFormat="1"/>
    <row r="4218" s="8" customFormat="1"/>
    <row r="4219" s="8" customFormat="1"/>
    <row r="4220" s="8" customFormat="1"/>
    <row r="4221" s="8" customFormat="1"/>
    <row r="4222" s="8" customFormat="1"/>
    <row r="4223" s="8" customFormat="1"/>
    <row r="4224" s="8" customFormat="1"/>
    <row r="4225" s="8" customFormat="1"/>
    <row r="4226" s="8" customFormat="1"/>
    <row r="4227" s="8" customFormat="1"/>
    <row r="4228" s="8" customFormat="1"/>
    <row r="4229" s="8" customFormat="1"/>
    <row r="4230" s="8" customFormat="1"/>
    <row r="4231" s="8" customFormat="1"/>
    <row r="4232" s="8" customFormat="1"/>
    <row r="4233" s="8" customFormat="1"/>
    <row r="4234" s="8" customFormat="1"/>
    <row r="4235" s="8" customFormat="1"/>
    <row r="4236" s="8" customFormat="1"/>
    <row r="4237" s="8" customFormat="1"/>
  </sheetData>
  <sheetProtection algorithmName="SHA-512" hashValue="4wpexR/uHO1IiiDTZhZX40xKrRhgdVuA5my/vBTJA6fYqdEaDlia/zhA4Zd5FgXoFKWEJopOO6GADFA91NT7+g==" saltValue="ntt7/+qNhw3Nw2U3BrAQPA==" spinCount="100000" sheet="1" objects="1" scenarios="1" selectLockedCells="1"/>
  <protectedRanges>
    <protectedRange sqref="H4:H5" name="Rango2"/>
    <protectedRange sqref="D4:E5" name="Rango1"/>
  </protectedRanges>
  <mergeCells count="12">
    <mergeCell ref="A1:H1"/>
    <mergeCell ref="E24:G24"/>
    <mergeCell ref="E25:G25"/>
    <mergeCell ref="A14:G14"/>
    <mergeCell ref="A2:H2"/>
    <mergeCell ref="A7:H7"/>
    <mergeCell ref="A25:C25"/>
    <mergeCell ref="A18:C18"/>
    <mergeCell ref="A19:C19"/>
    <mergeCell ref="E18:G18"/>
    <mergeCell ref="E19:G19"/>
    <mergeCell ref="A24:C24"/>
  </mergeCells>
  <conditionalFormatting sqref="H4:H5">
    <cfRule type="containsText" dxfId="20" priority="1" operator="containsText" text="NO">
      <formula>NOT(ISERROR(SEARCH("NO",H4)))</formula>
    </cfRule>
    <cfRule type="containsText" dxfId="19" priority="2" operator="containsText" text="SI">
      <formula>NOT(ISERROR(SEARCH("SI",H4)))</formula>
    </cfRule>
  </conditionalFormatting>
  <conditionalFormatting sqref="H9:H12">
    <cfRule type="cellIs" dxfId="18" priority="5" operator="equal">
      <formula>"NO"</formula>
    </cfRule>
    <cfRule type="containsText" dxfId="17" priority="12" operator="containsText" text="SI">
      <formula>NOT(ISERROR(SEARCH("SI",H9)))</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0" tint="-0.14999847407452621"/>
  </sheetPr>
  <dimension ref="A1:S28"/>
  <sheetViews>
    <sheetView workbookViewId="0">
      <selection activeCell="B7" sqref="B7"/>
    </sheetView>
  </sheetViews>
  <sheetFormatPr baseColWidth="10" defaultColWidth="0" defaultRowHeight="15" zeroHeight="1"/>
  <cols>
    <col min="1" max="3" width="21.28515625" customWidth="1"/>
    <col min="4" max="4" width="19.140625" style="41" customWidth="1"/>
    <col min="5" max="5" width="14" style="41" customWidth="1"/>
    <col min="6" max="6" width="12.140625" style="41" customWidth="1"/>
    <col min="7" max="7" width="15" style="41" customWidth="1"/>
    <col min="8" max="9" width="12.140625" style="41" bestFit="1" customWidth="1"/>
    <col min="10" max="10" width="11.42578125" style="41" customWidth="1"/>
    <col min="11" max="11" width="11.42578125" hidden="1" customWidth="1"/>
    <col min="12" max="12" width="40.42578125" hidden="1" customWidth="1"/>
    <col min="13" max="19" width="0" hidden="1" customWidth="1"/>
    <col min="20" max="16384" width="11.42578125" hidden="1"/>
  </cols>
  <sheetData>
    <row r="1" spans="1:19">
      <c r="A1" s="607" t="str">
        <f>CONCATENATE(Identificación!B4,": Cálculo del riesgo para lombrices en el primer nivel")</f>
        <v>: Cálculo del riesgo para lombrices en el primer nivel</v>
      </c>
      <c r="B1" s="607"/>
      <c r="C1" s="607"/>
      <c r="D1" s="607"/>
      <c r="E1" s="607"/>
      <c r="F1" s="607"/>
      <c r="G1" s="607"/>
    </row>
    <row r="2" spans="1:19" ht="33.75" customHeight="1">
      <c r="A2" s="98" t="s">
        <v>67</v>
      </c>
      <c r="B2" s="99" t="s">
        <v>540</v>
      </c>
      <c r="C2" s="99" t="s">
        <v>470</v>
      </c>
      <c r="D2" s="99" t="s">
        <v>471</v>
      </c>
      <c r="E2" s="99" t="s">
        <v>472</v>
      </c>
      <c r="F2" s="99" t="s">
        <v>68</v>
      </c>
      <c r="G2" s="99" t="s">
        <v>221</v>
      </c>
    </row>
    <row r="3" spans="1:19">
      <c r="A3" s="47" t="s">
        <v>142</v>
      </c>
      <c r="B3" s="86" t="str">
        <f>IF(Peligrosidad!C14="Otra",Peligrosidad!$G$14,Peligrosidad!$C$14)</f>
        <v>Eisenia andrei</v>
      </c>
      <c r="C3" s="47" t="str">
        <f>IF(ISBLANK(Peligrosidad!E14),"ND",Peligrosidad!E14)</f>
        <v>ND</v>
      </c>
      <c r="D3" s="284">
        <f>IF(D12=1,D7,IF(C15="No aplica",D7,C15))</f>
        <v>0</v>
      </c>
      <c r="E3" s="47" t="str">
        <f>IF(OR(ISBLANK(Peligrosidad!E19),ISBLANK('Patrón de uso'!B17),ISBLANK('Patrón de uso'!B18),D3&lt;0,ISTEXT(D3)),"ND",FIXED((C3/D3),2,FALSE))</f>
        <v>ND</v>
      </c>
      <c r="F3" s="47">
        <v>10</v>
      </c>
      <c r="G3" s="47" t="str">
        <f>IF((E3&lt;F3),"SI","NO")</f>
        <v>NO</v>
      </c>
    </row>
    <row r="4" spans="1:19" ht="15.75" thickBot="1">
      <c r="D4"/>
    </row>
    <row r="5" spans="1:19" ht="18.75" customHeight="1">
      <c r="A5" s="611" t="str">
        <f>CONCATENATE(Identificación!B4,": Cálculo de la exposición para una aplicación")</f>
        <v>: Cálculo de la exposición para una aplicación</v>
      </c>
      <c r="B5" s="612"/>
      <c r="C5" s="612"/>
      <c r="D5" s="613"/>
    </row>
    <row r="6" spans="1:19" ht="27" customHeight="1">
      <c r="A6" s="83" t="s">
        <v>222</v>
      </c>
      <c r="B6" s="36" t="s">
        <v>223</v>
      </c>
      <c r="C6" s="36" t="s">
        <v>224</v>
      </c>
      <c r="D6" s="84" t="s">
        <v>225</v>
      </c>
      <c r="F6" s="321"/>
      <c r="H6" s="321"/>
      <c r="I6" s="321"/>
      <c r="J6" s="321"/>
      <c r="K6" s="272"/>
      <c r="L6" s="272"/>
      <c r="M6" s="272"/>
      <c r="N6" s="272"/>
      <c r="O6" s="272"/>
      <c r="P6" s="272"/>
      <c r="Q6" s="272"/>
      <c r="R6" s="272"/>
      <c r="S6" s="272"/>
    </row>
    <row r="7" spans="1:19" ht="30" customHeight="1" thickBot="1">
      <c r="A7" s="101">
        <f>+'Patrón de uso'!B15</f>
        <v>0</v>
      </c>
      <c r="B7" s="496" t="s">
        <v>476</v>
      </c>
      <c r="C7" s="101">
        <f>VLOOKUP(B7,A19:B22,2,FALSE)</f>
        <v>6000</v>
      </c>
      <c r="D7" s="100">
        <f>$A$7/C7</f>
        <v>0</v>
      </c>
    </row>
    <row r="8" spans="1:19">
      <c r="A8" s="41"/>
      <c r="B8" s="41"/>
      <c r="C8" s="41"/>
    </row>
    <row r="9" spans="1:19">
      <c r="A9" s="607" t="s">
        <v>226</v>
      </c>
      <c r="B9" s="607"/>
      <c r="C9" s="607"/>
      <c r="D9" s="607"/>
      <c r="E9" s="607"/>
      <c r="F9" s="607"/>
      <c r="G9" s="607"/>
      <c r="H9" s="607"/>
      <c r="I9" s="607"/>
    </row>
    <row r="10" spans="1:19" ht="17.25">
      <c r="A10" s="608" t="s">
        <v>436</v>
      </c>
      <c r="B10" s="609"/>
      <c r="C10" s="609"/>
      <c r="D10" s="609"/>
      <c r="E10" s="609"/>
      <c r="F10" s="609"/>
      <c r="G10" s="609"/>
      <c r="H10" s="609"/>
      <c r="I10" s="610"/>
    </row>
    <row r="11" spans="1:19" s="1" customFormat="1" ht="60">
      <c r="A11" s="35" t="s">
        <v>161</v>
      </c>
      <c r="B11" s="35" t="s">
        <v>162</v>
      </c>
      <c r="C11" s="35" t="s">
        <v>227</v>
      </c>
      <c r="D11" s="36" t="s">
        <v>164</v>
      </c>
      <c r="E11" s="36" t="s">
        <v>165</v>
      </c>
      <c r="F11" s="37" t="s">
        <v>166</v>
      </c>
      <c r="G11" s="35" t="s">
        <v>167</v>
      </c>
      <c r="H11" s="273" t="s">
        <v>228</v>
      </c>
      <c r="I11" s="273" t="s">
        <v>229</v>
      </c>
      <c r="J11" s="322"/>
    </row>
    <row r="12" spans="1:19">
      <c r="A12" s="102">
        <f>LN(2)</f>
        <v>0.69314718055994529</v>
      </c>
      <c r="B12" s="49" t="str">
        <f>IF(ISBLANK(Peligrosidad!E19),"ND",Peligrosidad!E19)</f>
        <v>ND</v>
      </c>
      <c r="C12" s="38" t="str">
        <f>IF(ISBLANK(Peligrosidad!E19),"ND",A12/B12)</f>
        <v>ND</v>
      </c>
      <c r="D12" s="50" t="str">
        <f>IF(OR(ISBLANK('Patrón de uso'!B17),ISBLANK('Patrón de uso'!B19)),"ND",'Patrón de uso'!B17*'Patrón de uso'!B19)</f>
        <v>ND</v>
      </c>
      <c r="E12" s="51" t="str">
        <f>IF(OR(ISBLANK('Patrón de uso'!B18),'Patrón de uso'!B18=0),"No aplica",'Patrón de uso'!B18)</f>
        <v>No aplica</v>
      </c>
      <c r="F12" s="103" t="str">
        <f>IF(OR(ISBLANK(Peligrosidad!E19),ISBLANK('Patrón de uso'!B17),ISBLANK('Patrón de uso'!B18),ISBLANK('Patrón de uso'!B19)),"No aplica",-(D12*C12*E12))</f>
        <v>No aplica</v>
      </c>
      <c r="G12" s="102" t="str">
        <f>IF(OR(ISBLANK(Peligrosidad!E19),ISBLANK('Patrón de uso'!B17),ISBLANK('Patrón de uso'!B18),ISBLANK('Patrón de uso'!B19)),"No aplica",-(C12*E12))</f>
        <v>No aplica</v>
      </c>
      <c r="H12" s="274" t="str">
        <f>IF(OR(ISBLANK(Peligrosidad!E19),ISBLANK('Patrón de uso'!B17),ISBLANK('Patrón de uso'!B18),ISBLANK('Patrón de uso'!B19)),"No aplica",EXP(F12))</f>
        <v>No aplica</v>
      </c>
      <c r="I12" s="274" t="str">
        <f>IF(OR(ISBLANK(Peligrosidad!E19),ISBLANK('Patrón de uso'!B17),ISBLANK('Patrón de uso'!B18),ISBLANK('Patrón de uso'!B19)),"No aplica",EXP(G12))</f>
        <v>No aplica</v>
      </c>
    </row>
    <row r="13" spans="1:19">
      <c r="A13" s="41"/>
      <c r="B13" s="41"/>
      <c r="C13" s="52"/>
    </row>
    <row r="14" spans="1:19" s="278" customFormat="1" ht="30" hidden="1">
      <c r="A14" s="275" t="s">
        <v>230</v>
      </c>
      <c r="B14" s="276" t="s">
        <v>402</v>
      </c>
      <c r="C14" s="277" t="s">
        <v>231</v>
      </c>
      <c r="D14" s="114"/>
      <c r="E14" s="39"/>
      <c r="F14" s="114"/>
      <c r="G14" s="114"/>
      <c r="H14" s="114"/>
      <c r="I14" s="114"/>
      <c r="J14" s="114"/>
    </row>
    <row r="15" spans="1:19" s="8" customFormat="1" hidden="1">
      <c r="A15" s="279">
        <f>+D7</f>
        <v>0</v>
      </c>
      <c r="B15" s="280" t="str">
        <f>IF(OR(ISBLANK(Peligrosidad!E19),ISBLANK('Patrón de uso'!B17),ISBLANK('Patrón de uso'!B18),ISBLANK('Patrón de uso'!B19)),"No aplica",(1-H12)/(1-I12))</f>
        <v>No aplica</v>
      </c>
      <c r="C15" s="281" t="str">
        <f>IF(OR(ISBLANK(Peligrosidad!E19),ISBLANK('Patrón de uso'!B17),ISBLANK('Patrón de uso'!B18),ISBLANK('Patrón de uso'!B19)),"No aplica",A15*B15)</f>
        <v>No aplica</v>
      </c>
      <c r="D15" s="39"/>
      <c r="E15" s="39"/>
      <c r="F15" s="39"/>
      <c r="G15" s="39"/>
      <c r="H15" s="39"/>
      <c r="I15" s="39"/>
      <c r="J15" s="39"/>
    </row>
    <row r="16" spans="1:19" s="8" customFormat="1" hidden="1">
      <c r="C16" s="39"/>
      <c r="D16" s="39"/>
      <c r="E16" s="39"/>
      <c r="F16" s="39"/>
      <c r="G16" s="39"/>
      <c r="H16" s="39"/>
      <c r="I16" s="39"/>
      <c r="J16" s="39"/>
    </row>
    <row r="17" spans="1:10" s="8" customFormat="1" hidden="1">
      <c r="A17" s="275" t="s">
        <v>403</v>
      </c>
      <c r="B17" s="276"/>
      <c r="D17" s="39"/>
      <c r="E17" s="39"/>
      <c r="F17" s="39"/>
      <c r="G17" s="39"/>
      <c r="H17" s="39"/>
      <c r="I17" s="39"/>
      <c r="J17" s="39"/>
    </row>
    <row r="18" spans="1:10" s="8" customFormat="1" hidden="1">
      <c r="A18" s="275" t="s">
        <v>232</v>
      </c>
      <c r="B18" s="276" t="s">
        <v>224</v>
      </c>
      <c r="D18" s="39"/>
      <c r="E18" s="39"/>
      <c r="F18" s="39"/>
      <c r="G18" s="39"/>
      <c r="H18" s="39"/>
      <c r="I18" s="39"/>
      <c r="J18" s="39"/>
    </row>
    <row r="19" spans="1:10" s="8" customFormat="1" hidden="1">
      <c r="A19" s="279" t="s">
        <v>473</v>
      </c>
      <c r="B19" s="283">
        <v>750</v>
      </c>
      <c r="D19" s="39"/>
      <c r="E19" s="39"/>
      <c r="F19" s="39"/>
      <c r="G19" s="39"/>
      <c r="H19" s="39"/>
      <c r="I19" s="39"/>
      <c r="J19" s="39"/>
    </row>
    <row r="20" spans="1:10" s="8" customFormat="1" hidden="1">
      <c r="A20" s="279" t="s">
        <v>474</v>
      </c>
      <c r="B20" s="283">
        <v>3000</v>
      </c>
      <c r="D20" s="39"/>
      <c r="E20" s="39"/>
      <c r="F20" s="39"/>
      <c r="G20" s="39"/>
      <c r="H20" s="39"/>
      <c r="I20" s="39"/>
      <c r="J20" s="39"/>
    </row>
    <row r="21" spans="1:10" s="8" customFormat="1" hidden="1">
      <c r="A21" s="279" t="s">
        <v>475</v>
      </c>
      <c r="B21" s="283">
        <v>1500</v>
      </c>
      <c r="D21" s="39"/>
      <c r="E21" s="39"/>
      <c r="F21" s="39"/>
      <c r="G21" s="39"/>
      <c r="H21" s="39"/>
      <c r="I21" s="39"/>
      <c r="J21" s="39"/>
    </row>
    <row r="22" spans="1:10" s="8" customFormat="1" hidden="1">
      <c r="A22" s="279" t="s">
        <v>476</v>
      </c>
      <c r="B22" s="283">
        <v>6000</v>
      </c>
      <c r="D22" s="39"/>
      <c r="E22" s="39"/>
      <c r="F22" s="39"/>
      <c r="G22" s="39"/>
      <c r="H22" s="39"/>
      <c r="I22" s="39"/>
      <c r="J22" s="39"/>
    </row>
    <row r="23" spans="1:10" s="8" customFormat="1">
      <c r="D23" s="39"/>
      <c r="E23" s="39"/>
      <c r="F23" s="39"/>
      <c r="G23" s="39"/>
      <c r="H23" s="39"/>
      <c r="I23" s="39"/>
      <c r="J23" s="39"/>
    </row>
    <row r="24" spans="1:10" s="8" customFormat="1" hidden="1">
      <c r="D24" s="39"/>
      <c r="E24" s="39"/>
      <c r="F24" s="39"/>
      <c r="G24" s="39"/>
      <c r="H24" s="39"/>
      <c r="I24" s="39"/>
      <c r="J24" s="39"/>
    </row>
    <row r="25" spans="1:10" s="8" customFormat="1" hidden="1">
      <c r="A25" s="282"/>
      <c r="B25" s="282"/>
      <c r="C25" s="282"/>
      <c r="D25" s="40"/>
      <c r="E25" s="40"/>
      <c r="F25" s="40"/>
      <c r="G25" s="40"/>
      <c r="H25" s="40"/>
      <c r="I25" s="40"/>
      <c r="J25" s="39"/>
    </row>
    <row r="26" spans="1:10" s="8" customFormat="1" hidden="1">
      <c r="D26" s="39"/>
      <c r="E26" s="39"/>
      <c r="F26" s="39"/>
      <c r="G26" s="39"/>
      <c r="H26" s="39"/>
      <c r="I26" s="39"/>
      <c r="J26" s="39"/>
    </row>
    <row r="27" spans="1:10" s="8" customFormat="1" hidden="1">
      <c r="D27" s="39"/>
      <c r="E27" s="39"/>
      <c r="F27" s="39"/>
      <c r="G27" s="39"/>
      <c r="H27" s="39"/>
      <c r="I27" s="39"/>
      <c r="J27" s="39"/>
    </row>
    <row r="28" spans="1:10" s="8" customFormat="1" hidden="1">
      <c r="D28" s="39"/>
      <c r="E28" s="39"/>
      <c r="F28" s="39"/>
      <c r="G28" s="39"/>
      <c r="H28" s="39"/>
      <c r="I28" s="39"/>
      <c r="J28" s="39"/>
    </row>
  </sheetData>
  <sheetProtection algorithmName="SHA-512" hashValue="1sliLqVgjGPQLZWlDiJDzAZfK+kyeXMI30IjUxMgi3IpxBO4iqC2+Vq/3HlehWk8DtCY/Hhf3yw1IHDXmGcCyA==" saltValue="wNkjHmoBVtV4Qg1aUbU5MQ==" spinCount="100000" sheet="1" objects="1" scenarios="1" selectLockedCells="1"/>
  <protectedRanges>
    <protectedRange sqref="A15" name="Rango9"/>
    <protectedRange sqref="D12:E12" name="Rango8"/>
    <protectedRange sqref="B12" name="Rango7"/>
    <protectedRange sqref="D3" name="Rango6"/>
    <protectedRange sqref="A7" name="Rango3"/>
    <protectedRange sqref="B3:D3" name="Rango4"/>
    <protectedRange sqref="G3" name="Rango6_2"/>
  </protectedRanges>
  <mergeCells count="4">
    <mergeCell ref="A9:I9"/>
    <mergeCell ref="A10:I10"/>
    <mergeCell ref="A5:D5"/>
    <mergeCell ref="A1:G1"/>
  </mergeCells>
  <conditionalFormatting sqref="G3">
    <cfRule type="containsText" dxfId="16" priority="1" operator="containsText" text="SI">
      <formula>NOT(ISERROR(SEARCH("SI",G3)))</formula>
    </cfRule>
    <cfRule type="containsText" dxfId="15" priority="2" operator="containsText" text="NO">
      <formula>NOT(ISERROR(SEARCH("NO",G3)))</formula>
    </cfRule>
  </conditionalFormatting>
  <dataValidations count="1">
    <dataValidation type="list" allowBlank="1" showInputMessage="1" showErrorMessage="1" sqref="B7" xr:uid="{00000000-0002-0000-0600-000000000000}">
      <formula1>$A$19:$A$22</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00B050"/>
  </sheetPr>
  <dimension ref="A1:AZ521"/>
  <sheetViews>
    <sheetView zoomScaleNormal="100" workbookViewId="0">
      <selection activeCell="B63" sqref="B63:I63"/>
    </sheetView>
  </sheetViews>
  <sheetFormatPr baseColWidth="10" defaultColWidth="0" defaultRowHeight="15" zeroHeight="1"/>
  <cols>
    <col min="1" max="1" width="11.42578125" customWidth="1"/>
    <col min="2" max="2" width="30.85546875" customWidth="1"/>
    <col min="3" max="3" width="30.140625" customWidth="1"/>
    <col min="4" max="4" width="18.7109375" customWidth="1"/>
    <col min="5" max="5" width="14.7109375" customWidth="1"/>
    <col min="6" max="6" width="15.7109375" customWidth="1"/>
    <col min="7" max="7" width="15.42578125" bestFit="1" customWidth="1"/>
    <col min="8" max="8" width="12.140625" customWidth="1"/>
    <col min="9" max="9" width="14" customWidth="1"/>
    <col min="10" max="10" width="11.85546875" style="33" bestFit="1" customWidth="1"/>
    <col min="11" max="12" width="11.42578125" style="33" hidden="1" customWidth="1"/>
    <col min="13" max="13" width="15.7109375" style="33" hidden="1" customWidth="1"/>
    <col min="14" max="15" width="11.42578125" style="33" hidden="1" customWidth="1"/>
    <col min="16" max="16" width="18.42578125" style="33" hidden="1" customWidth="1"/>
    <col min="17" max="52" width="0" style="33" hidden="1" customWidth="1"/>
    <col min="53" max="16384" width="11.42578125" hidden="1"/>
  </cols>
  <sheetData>
    <row r="1" spans="2:11" ht="15.75">
      <c r="B1" s="628" t="str">
        <f>CONCATENATE("EVALUACIÓN DE RIESGO AMBIENTAL DEL ",Identificación!$B$4,", DE LA EMPRESA ",Identificación!$B$2)</f>
        <v xml:space="preserve">EVALUACIÓN DE RIESGO AMBIENTAL DEL , DE LA EMPRESA </v>
      </c>
      <c r="C1" s="629"/>
      <c r="D1" s="629"/>
      <c r="E1" s="629"/>
      <c r="F1" s="629"/>
      <c r="G1" s="629"/>
      <c r="H1" s="629"/>
      <c r="I1" s="630"/>
    </row>
    <row r="2" spans="2:11" ht="15.75">
      <c r="B2" s="625" t="s">
        <v>233</v>
      </c>
      <c r="C2" s="626"/>
      <c r="D2" s="626"/>
      <c r="E2" s="626"/>
      <c r="F2" s="626"/>
      <c r="G2" s="626"/>
      <c r="H2" s="626"/>
      <c r="I2" s="627"/>
    </row>
    <row r="3" spans="2:11" ht="45">
      <c r="B3" s="83" t="s">
        <v>67</v>
      </c>
      <c r="C3" s="36" t="s">
        <v>86</v>
      </c>
      <c r="D3" s="36" t="s">
        <v>394</v>
      </c>
      <c r="E3" s="36" t="s">
        <v>397</v>
      </c>
      <c r="F3" s="36" t="s">
        <v>234</v>
      </c>
      <c r="G3" s="36" t="s">
        <v>235</v>
      </c>
      <c r="H3" s="36" t="s">
        <v>68</v>
      </c>
      <c r="I3" s="84" t="s">
        <v>236</v>
      </c>
      <c r="J3" s="34"/>
    </row>
    <row r="4" spans="2:11" ht="29.25" customHeight="1">
      <c r="B4" s="634" t="s">
        <v>142</v>
      </c>
      <c r="C4" s="289" t="str">
        <f>IF(Peligrosidad!C3="Otra",CONCATENATE("Peces (",Peligrosidad!$G$3,")"),CONCATENATE("Peces (",Peligrosidad!$C$3,")"))</f>
        <v>Peces (Pimephales promelas)</v>
      </c>
      <c r="D4" s="290" t="str">
        <f>+Peligrosidad!D3</f>
        <v>CL50</v>
      </c>
      <c r="E4" s="284" t="str">
        <f>+Acuáticos!G3</f>
        <v xml:space="preserve"> </v>
      </c>
      <c r="F4" s="635">
        <f>IF(ISTEXT(Acuáticos!B8),Acuáticos!B8,Acuáticos!B8/1000)</f>
        <v>0</v>
      </c>
      <c r="G4" s="284" t="str">
        <f>+Acuáticos!I3</f>
        <v>nd</v>
      </c>
      <c r="H4" s="635">
        <f>+Acuáticos!J13</f>
        <v>100</v>
      </c>
      <c r="I4" s="291" t="str">
        <f>+Acuáticos!K3</f>
        <v/>
      </c>
      <c r="J4" s="104"/>
      <c r="K4" s="104"/>
    </row>
    <row r="5" spans="2:11" ht="29.25" customHeight="1">
      <c r="B5" s="634"/>
      <c r="C5" s="289" t="str">
        <f>IF(Peligrosidad!C5="Otra",CONCATENATE("Invertebrados acuáticos (",Peligrosidad!$G$5,")"),CONCATENATE("Invertebrados acuáticos (",Peligrosidad!$C$5,")"))</f>
        <v>Invertebrados acuáticos (Daphnia pulex)</v>
      </c>
      <c r="D5" s="290" t="str">
        <f>+Peligrosidad!D5</f>
        <v>NOEC</v>
      </c>
      <c r="E5" s="284" t="str">
        <f>+Acuáticos!G5</f>
        <v xml:space="preserve"> </v>
      </c>
      <c r="F5" s="635"/>
      <c r="G5" s="284" t="str">
        <f>+Acuáticos!I5</f>
        <v>nd</v>
      </c>
      <c r="H5" s="635"/>
      <c r="I5" s="291" t="str">
        <f>+Acuáticos!K5</f>
        <v/>
      </c>
    </row>
    <row r="6" spans="2:11" ht="27.75" customHeight="1">
      <c r="B6" s="634" t="s">
        <v>237</v>
      </c>
      <c r="C6" s="289" t="str">
        <f>IF(Peligrosidad!C4="Otra",CONCATENATE("Peces (",Peligrosidad!$G$4,")"),CONCATENATE("Peces (",Peligrosidad!$C$4,")"))</f>
        <v>Peces (Pimephales promelas)</v>
      </c>
      <c r="D6" s="290" t="str">
        <f>+Peligrosidad!D4</f>
        <v>CL50</v>
      </c>
      <c r="E6" s="284" t="str">
        <f>+Acuáticos!G4</f>
        <v xml:space="preserve"> </v>
      </c>
      <c r="F6" s="635"/>
      <c r="G6" s="284" t="str">
        <f>+Acuáticos!I4</f>
        <v>nd</v>
      </c>
      <c r="H6" s="635">
        <v>10</v>
      </c>
      <c r="I6" s="291" t="str">
        <f>+Acuáticos!K4</f>
        <v/>
      </c>
    </row>
    <row r="7" spans="2:11" ht="27.75" customHeight="1">
      <c r="B7" s="634"/>
      <c r="C7" s="289" t="str">
        <f>IF(Peligrosidad!C6="Otra",CONCATENATE("Invertebrados acuáticos (",Peligrosidad!$G$6,")"),CONCATENATE("Invertebrados acuáticos (",Peligrosidad!$C$6,")"))</f>
        <v>Invertebrados acuáticos (Daphnia magna)</v>
      </c>
      <c r="D7" s="290" t="str">
        <f>+Peligrosidad!D6</f>
        <v>DL50</v>
      </c>
      <c r="E7" s="284" t="str">
        <f>+Acuáticos!G6</f>
        <v xml:space="preserve"> </v>
      </c>
      <c r="F7" s="635"/>
      <c r="G7" s="284" t="str">
        <f>+Acuáticos!I6</f>
        <v>nd</v>
      </c>
      <c r="H7" s="635"/>
      <c r="I7" s="291" t="str">
        <f>+Acuáticos!K6</f>
        <v/>
      </c>
    </row>
    <row r="8" spans="2:11" ht="27.75" customHeight="1">
      <c r="B8" s="634"/>
      <c r="C8" s="289" t="str">
        <f>IF(Peligrosidad!C7="Otra",CONCATENATE("Algas (",Peligrosidad!$G$7,")"),CONCATENATE("Algas (",Peligrosidad!$C$7,")"))</f>
        <v>Algas (Desmodesmus subspicatus)</v>
      </c>
      <c r="D8" s="290" t="str">
        <f>+Peligrosidad!D7</f>
        <v>CL50</v>
      </c>
      <c r="E8" s="284" t="str">
        <f>+Acuáticos!G7</f>
        <v xml:space="preserve"> </v>
      </c>
      <c r="F8" s="635"/>
      <c r="G8" s="284" t="str">
        <f>+Acuáticos!I7</f>
        <v>nd</v>
      </c>
      <c r="H8" s="635"/>
      <c r="I8" s="291" t="str">
        <f>+Acuáticos!K7</f>
        <v/>
      </c>
    </row>
    <row r="9" spans="2:11" ht="33" customHeight="1">
      <c r="B9" s="634" t="s">
        <v>238</v>
      </c>
      <c r="C9" s="289">
        <f>IF(Peligrosidad!B8=Peligrosidad!$C$31," ",Peligrosidad!C8)</f>
        <v>0</v>
      </c>
      <c r="D9" s="292">
        <f>IF(Peligrosidad!B8=Peligrosidad!$C$31," ",Peligrosidad!D8)</f>
        <v>0</v>
      </c>
      <c r="E9" s="293" t="str">
        <f>IF((ISBLANK(Peligrosidad!$E$8))," ",Peligrosidad!$E$8)</f>
        <v xml:space="preserve"> </v>
      </c>
      <c r="F9" s="635"/>
      <c r="G9" s="284" t="str">
        <f>IF(Peligrosidad!B8=Peligrosidad!$C$31," ",Acuáticos!I8)</f>
        <v>nd</v>
      </c>
      <c r="H9" s="47">
        <f>+Acuáticos!J8</f>
        <v>1</v>
      </c>
      <c r="I9" s="291" t="str">
        <f>+Acuáticos!K8</f>
        <v/>
      </c>
    </row>
    <row r="10" spans="2:11" ht="31.5" customHeight="1">
      <c r="B10" s="634"/>
      <c r="C10" s="289">
        <f>IF(Peligrosidad!B9=Peligrosidad!$C$31," ",Peligrosidad!C9)</f>
        <v>0</v>
      </c>
      <c r="D10" s="292">
        <f>IF(Peligrosidad!B9=Peligrosidad!$C$31," ",Peligrosidad!D9)</f>
        <v>0</v>
      </c>
      <c r="E10" s="293" t="str">
        <f>IF((ISBLANK(Peligrosidad!$E$9))," ",Peligrosidad!$E$9)</f>
        <v xml:space="preserve"> </v>
      </c>
      <c r="F10" s="635"/>
      <c r="G10" s="284" t="str">
        <f>IF(Peligrosidad!B9=Peligrosidad!$C$31," ",Acuáticos!I9)</f>
        <v>nd</v>
      </c>
      <c r="H10" s="47">
        <f>+Acuáticos!J9</f>
        <v>1</v>
      </c>
      <c r="I10" s="291" t="str">
        <f>+Acuáticos!K9</f>
        <v/>
      </c>
    </row>
    <row r="11" spans="2:11" ht="60" customHeight="1" thickBot="1">
      <c r="B11" s="294" t="s">
        <v>239</v>
      </c>
      <c r="C11" s="295" t="str">
        <f>CONCATENATE("Cultivo: ",'Patrón de uso'!$B$5)</f>
        <v xml:space="preserve">Cultivo: </v>
      </c>
      <c r="D11" s="614" t="str">
        <f>CONCATENATE("Método de aplicación= ",'Patrón de uso'!$B$7)</f>
        <v>Método de aplicación= Tratamiento de semillas</v>
      </c>
      <c r="E11" s="614"/>
      <c r="F11" s="295" t="str">
        <f>CONCATENATE("TA= ",FIXED('Patrón de uso'!$B$15,0,FALSE)," gia/ha")</f>
        <v>TA= 0 gia/ha</v>
      </c>
      <c r="G11" s="295" t="str">
        <f>CONCATENATE("Número de aplicaciones, N= ",'Patrón de uso'!$B$17)</f>
        <v xml:space="preserve">Número de aplicaciones, N= </v>
      </c>
      <c r="H11" s="295" t="str">
        <f>CONCATENATE("Intervalo, i= ",'Patrón de uso'!$B$18," días")</f>
        <v>Intervalo, i=  días</v>
      </c>
      <c r="I11" s="296" t="str">
        <f>CONCATENATE("Ciclos por año, C= ",'Patrón de uso'!$B$19)</f>
        <v xml:space="preserve">Ciclos por año, C= </v>
      </c>
    </row>
    <row r="12" spans="2:11" ht="15.75" thickBot="1"/>
    <row r="13" spans="2:11" ht="15.75">
      <c r="B13" s="631" t="s">
        <v>240</v>
      </c>
      <c r="C13" s="632"/>
      <c r="D13" s="632"/>
      <c r="E13" s="632"/>
      <c r="F13" s="632"/>
      <c r="G13" s="632"/>
      <c r="H13" s="632"/>
      <c r="I13" s="633"/>
    </row>
    <row r="14" spans="2:11" ht="46.5" customHeight="1">
      <c r="B14" s="83" t="s">
        <v>67</v>
      </c>
      <c r="C14" s="36" t="s">
        <v>86</v>
      </c>
      <c r="D14" s="36" t="s">
        <v>394</v>
      </c>
      <c r="E14" s="36" t="s">
        <v>397</v>
      </c>
      <c r="F14" s="36" t="str">
        <f>+F3</f>
        <v>ETE (mg/l)</v>
      </c>
      <c r="G14" s="36" t="s">
        <v>235</v>
      </c>
      <c r="H14" s="36" t="s">
        <v>68</v>
      </c>
      <c r="I14" s="84" t="s">
        <v>236</v>
      </c>
      <c r="J14" s="34"/>
    </row>
    <row r="15" spans="2:11" ht="15.75" customHeight="1">
      <c r="B15" s="634" t="s">
        <v>142</v>
      </c>
      <c r="C15" s="289" t="str">
        <f>IF(Peligrosidad!C3="Otra",CONCATENATE("Peces (",Peligrosidad!$G$3,")"),CONCATENATE("Peces (",Peligrosidad!$C$3,")"))</f>
        <v>Peces (Pimephales promelas)</v>
      </c>
      <c r="D15" s="297" t="str">
        <f>+D4</f>
        <v>CL50</v>
      </c>
      <c r="E15" s="284" t="str">
        <f>+Acuáticos!G13</f>
        <v xml:space="preserve"> </v>
      </c>
      <c r="F15" s="635">
        <f>+Acuáticos!H13</f>
        <v>0</v>
      </c>
      <c r="G15" s="284" t="str">
        <f>+Acuáticos!I13</f>
        <v>nd</v>
      </c>
      <c r="H15" s="635">
        <f>+Acuáticos!J13</f>
        <v>100</v>
      </c>
      <c r="I15" s="291" t="str">
        <f>+Acuáticos!K13</f>
        <v/>
      </c>
    </row>
    <row r="16" spans="2:11" ht="30">
      <c r="B16" s="634"/>
      <c r="C16" s="289" t="str">
        <f>IF(Peligrosidad!C5="Otra",CONCATENATE("Invertebrados acuáticos (",Peligrosidad!$G$5,")"),CONCATENATE("Invertebrados acuáticos (",Peligrosidad!$C$5,")"))</f>
        <v>Invertebrados acuáticos (Daphnia pulex)</v>
      </c>
      <c r="D16" s="297" t="str">
        <f t="shared" ref="D16:D21" si="0">+D5</f>
        <v>NOEC</v>
      </c>
      <c r="E16" s="284" t="str">
        <f>+Acuáticos!G15</f>
        <v xml:space="preserve"> </v>
      </c>
      <c r="F16" s="635"/>
      <c r="G16" s="284" t="str">
        <f>+Acuáticos!I15</f>
        <v>nd</v>
      </c>
      <c r="H16" s="635"/>
      <c r="I16" s="291" t="str">
        <f>+Acuáticos!K15</f>
        <v/>
      </c>
    </row>
    <row r="17" spans="2:9">
      <c r="B17" s="634" t="s">
        <v>237</v>
      </c>
      <c r="C17" s="289" t="str">
        <f>IF(Peligrosidad!C4="Otra",CONCATENATE("Peces (",Peligrosidad!$G$4,")"),CONCATENATE("Peces (",Peligrosidad!$C$4,")"))</f>
        <v>Peces (Pimephales promelas)</v>
      </c>
      <c r="D17" s="297" t="str">
        <f t="shared" si="0"/>
        <v>CL50</v>
      </c>
      <c r="E17" s="284" t="str">
        <f>+Acuáticos!G14</f>
        <v xml:space="preserve"> </v>
      </c>
      <c r="F17" s="635"/>
      <c r="G17" s="284" t="str">
        <f>+Acuáticos!I14</f>
        <v>nd</v>
      </c>
      <c r="H17" s="635">
        <f>+Acuáticos!J14</f>
        <v>10</v>
      </c>
      <c r="I17" s="291" t="str">
        <f>+Acuáticos!K14</f>
        <v/>
      </c>
    </row>
    <row r="18" spans="2:9" ht="30">
      <c r="B18" s="634"/>
      <c r="C18" s="289" t="str">
        <f>IF(Peligrosidad!C6="Otra",CONCATENATE("Invertebrados acuáticos (",Peligrosidad!$G$6,")"),CONCATENATE("Invertebrados acuáticos (",Peligrosidad!$C$6,")"))</f>
        <v>Invertebrados acuáticos (Daphnia magna)</v>
      </c>
      <c r="D18" s="297" t="str">
        <f t="shared" si="0"/>
        <v>DL50</v>
      </c>
      <c r="E18" s="284" t="str">
        <f>+Acuáticos!G16</f>
        <v xml:space="preserve"> </v>
      </c>
      <c r="F18" s="635"/>
      <c r="G18" s="284" t="str">
        <f>+Acuáticos!I16</f>
        <v>nd</v>
      </c>
      <c r="H18" s="635"/>
      <c r="I18" s="291" t="str">
        <f>+Acuáticos!K16</f>
        <v/>
      </c>
    </row>
    <row r="19" spans="2:9" ht="30">
      <c r="B19" s="634"/>
      <c r="C19" s="289" t="str">
        <f>IF(Peligrosidad!C7="Otra",CONCATENATE("Algas (",Peligrosidad!$G$7,")"),CONCATENATE("Algas (",Peligrosidad!$C$7,")"))</f>
        <v>Algas (Desmodesmus subspicatus)</v>
      </c>
      <c r="D19" s="297" t="str">
        <f t="shared" si="0"/>
        <v>CL50</v>
      </c>
      <c r="E19" s="284" t="str">
        <f>+Acuáticos!G17</f>
        <v xml:space="preserve"> </v>
      </c>
      <c r="F19" s="635"/>
      <c r="G19" s="284" t="str">
        <f>+Acuáticos!I17</f>
        <v>nd</v>
      </c>
      <c r="H19" s="635"/>
      <c r="I19" s="291" t="str">
        <f>+Acuáticos!K17</f>
        <v/>
      </c>
    </row>
    <row r="20" spans="2:9" ht="29.25" customHeight="1">
      <c r="B20" s="634" t="s">
        <v>238</v>
      </c>
      <c r="C20" s="289">
        <f>IF(Peligrosidad!B8=Peligrosidad!$C$31," ",Peligrosidad!C8)</f>
        <v>0</v>
      </c>
      <c r="D20" s="297">
        <f t="shared" si="0"/>
        <v>0</v>
      </c>
      <c r="E20" s="284" t="str">
        <f>IF((ISBLANK(Peligrosidad!$E$8))," ",Peligrosidad!$E$8)</f>
        <v xml:space="preserve"> </v>
      </c>
      <c r="F20" s="635"/>
      <c r="G20" s="284" t="str">
        <f>IF(Peligrosidad!B8=Peligrosidad!$C$31," ",Acuáticos!I18)</f>
        <v>nd</v>
      </c>
      <c r="H20" s="47">
        <f>+Acuáticos!J8</f>
        <v>1</v>
      </c>
      <c r="I20" s="291" t="str">
        <f>+Acuáticos!K18</f>
        <v>No aplica</v>
      </c>
    </row>
    <row r="21" spans="2:9" ht="29.25" customHeight="1">
      <c r="B21" s="634"/>
      <c r="C21" s="289">
        <f>IF(Peligrosidad!B9=Peligrosidad!$C$31," ",Peligrosidad!C9)</f>
        <v>0</v>
      </c>
      <c r="D21" s="297">
        <f t="shared" si="0"/>
        <v>0</v>
      </c>
      <c r="E21" s="284" t="str">
        <f>IF((ISBLANK(Peligrosidad!$E$9))," ",Peligrosidad!$E$9)</f>
        <v xml:space="preserve"> </v>
      </c>
      <c r="F21" s="635"/>
      <c r="G21" s="284" t="str">
        <f>IF(Peligrosidad!B9=Peligrosidad!$C$31," ",Acuáticos!I19)</f>
        <v>nd</v>
      </c>
      <c r="H21" s="47">
        <f>+Acuáticos!J9</f>
        <v>1</v>
      </c>
      <c r="I21" s="291" t="str">
        <f>+Acuáticos!K19</f>
        <v>No aplica</v>
      </c>
    </row>
    <row r="22" spans="2:9" ht="69" customHeight="1" thickBot="1">
      <c r="B22" s="294" t="s">
        <v>239</v>
      </c>
      <c r="C22" s="295" t="str">
        <f>CONCATENATE("Cultivo: ",'Patrón de uso'!$B$5)</f>
        <v xml:space="preserve">Cultivo: </v>
      </c>
      <c r="D22" s="614" t="str">
        <f>+D11</f>
        <v>Método de aplicación= Tratamiento de semillas</v>
      </c>
      <c r="E22" s="614"/>
      <c r="F22" s="295" t="str">
        <f>CONCATENATE("TA= ",FIXED('Patrón de uso'!$B$15,0,FALSE)," gia/ha")</f>
        <v>TA= 0 gia/ha</v>
      </c>
      <c r="G22" s="295" t="str">
        <f>CONCATENATE("Número de aplicaciones, N= ",'Patrón de uso'!$B$17)</f>
        <v xml:space="preserve">Número de aplicaciones, N= </v>
      </c>
      <c r="H22" s="295" t="str">
        <f>CONCATENATE("Intervalo, i= ",'Patrón de uso'!$B$18," días")</f>
        <v>Intervalo, i=  días</v>
      </c>
      <c r="I22" s="296" t="str">
        <f>CONCATENATE("Ciclos por año, C= ",'Patrón de uso'!B19)</f>
        <v xml:space="preserve">Ciclos por año, C= </v>
      </c>
    </row>
    <row r="23" spans="2:9" ht="15.75" thickBot="1"/>
    <row r="24" spans="2:9" ht="15.75">
      <c r="B24" s="628" t="str">
        <f>CONCATENATE("EVALUACIÓN DE RIESGO AMBIENTAL DEL ",Identificación!$B$4,", DE LA EMPRESA ",Identificación!$B$2)</f>
        <v xml:space="preserve">EVALUACIÓN DE RIESGO AMBIENTAL DEL , DE LA EMPRESA </v>
      </c>
      <c r="C24" s="629"/>
      <c r="D24" s="629"/>
      <c r="E24" s="629"/>
      <c r="F24" s="629"/>
      <c r="G24" s="629"/>
      <c r="H24" s="629"/>
      <c r="I24" s="630"/>
    </row>
    <row r="25" spans="2:9" ht="15.75">
      <c r="B25" s="636" t="s">
        <v>241</v>
      </c>
      <c r="C25" s="637"/>
      <c r="D25" s="637"/>
      <c r="E25" s="637"/>
      <c r="F25" s="637"/>
      <c r="G25" s="637"/>
      <c r="H25" s="637"/>
      <c r="I25" s="638"/>
    </row>
    <row r="26" spans="2:9" ht="45">
      <c r="B26" s="83" t="s">
        <v>67</v>
      </c>
      <c r="C26" s="36" t="s">
        <v>86</v>
      </c>
      <c r="D26" s="36" t="str">
        <f>+D14</f>
        <v>Índice de toxicidad</v>
      </c>
      <c r="E26" s="36" t="s">
        <v>405</v>
      </c>
      <c r="F26" s="36" t="s">
        <v>242</v>
      </c>
      <c r="G26" s="36" t="s">
        <v>235</v>
      </c>
      <c r="H26" s="36" t="s">
        <v>68</v>
      </c>
      <c r="I26" s="84" t="s">
        <v>236</v>
      </c>
    </row>
    <row r="27" spans="2:9" ht="30">
      <c r="B27" s="298" t="s">
        <v>142</v>
      </c>
      <c r="C27" s="299" t="str">
        <f>IF(Peligrosidad!C10="Otra",CONCATENATE("Aves (",Peligrosidad!$G$10,")"),CONCATENATE("Aves (",Peligrosidad!$C$10,")"))</f>
        <v>Aves (Coturnix coturnix japónica)</v>
      </c>
      <c r="D27" s="47" t="str">
        <f>+Peligrosidad!D10</f>
        <v>DL50</v>
      </c>
      <c r="E27" s="47">
        <f>+Peligrosidad!E10</f>
        <v>0</v>
      </c>
      <c r="F27" s="290" t="str">
        <f>+Aves!G3</f>
        <v>No aplica</v>
      </c>
      <c r="G27" s="284" t="str">
        <f>Aves!Q3</f>
        <v>No aplica</v>
      </c>
      <c r="H27" s="47">
        <v>10</v>
      </c>
      <c r="I27" s="300" t="str">
        <f>Aves!S3</f>
        <v/>
      </c>
    </row>
    <row r="28" spans="2:9" ht="16.5" customHeight="1">
      <c r="B28" s="298" t="s">
        <v>143</v>
      </c>
      <c r="C28" s="299" t="str">
        <f>IF(Peligrosidad!C11="Otra",CONCATENATE("Aves (",Peligrosidad!$G$11,")"),CONCATENATE("Aves (",Peligrosidad!$C$11,")"))</f>
        <v>Aves (Anas platyrhynchos)</v>
      </c>
      <c r="D28" s="47" t="str">
        <f>+Peligrosidad!D11</f>
        <v>NOEC</v>
      </c>
      <c r="E28" s="47" t="str">
        <f>IF(Identificación!B7="Líquido",Aves!O4,Aves!O13)</f>
        <v xml:space="preserve"> </v>
      </c>
      <c r="F28" s="290" t="str">
        <f>+Aves!G7</f>
        <v>No aplica</v>
      </c>
      <c r="G28" s="284" t="str">
        <f>Aves!Q4</f>
        <v>No aplica</v>
      </c>
      <c r="H28" s="47">
        <v>5</v>
      </c>
      <c r="I28" s="300" t="str">
        <f>Aves!S4</f>
        <v/>
      </c>
    </row>
    <row r="29" spans="2:9" ht="54" customHeight="1">
      <c r="B29" s="83" t="s">
        <v>239</v>
      </c>
      <c r="C29" s="301" t="str">
        <f>CONCATENATE("Cultivo: ",'Patrón de uso'!$B$5)</f>
        <v xml:space="preserve">Cultivo: </v>
      </c>
      <c r="D29" s="639" t="str">
        <f>+D22</f>
        <v>Método de aplicación= Tratamiento de semillas</v>
      </c>
      <c r="E29" s="639"/>
      <c r="F29" s="301" t="str">
        <f>CONCATENATE("TA= ",FIXED('Patrón de uso'!$B$15,0,FALSE)," gia/ha")</f>
        <v>TA= 0 gia/ha</v>
      </c>
      <c r="G29" s="301" t="str">
        <f>CONCATENATE("Número de aplicaciones, N= ",'Patrón de uso'!$B$17)</f>
        <v xml:space="preserve">Número de aplicaciones, N= </v>
      </c>
      <c r="H29" s="301" t="str">
        <f>CONCATENATE("Intervalo, i= ",'Patrón de uso'!$B$18," días")</f>
        <v>Intervalo, i=  días</v>
      </c>
      <c r="I29" s="302" t="str">
        <f>CONCATENATE("Ciclos por año, C= ",'Patrón de uso'!$B$19)</f>
        <v xml:space="preserve">Ciclos por año, C= </v>
      </c>
    </row>
    <row r="30" spans="2:9" ht="42.75" customHeight="1" thickBot="1">
      <c r="B30" s="294" t="s">
        <v>243</v>
      </c>
      <c r="C30" s="295" t="str">
        <f>CONCATENATE("TWA: ",FIXED(Aves!E7,2,FALSE))</f>
        <v>TWA: 0.53</v>
      </c>
      <c r="D30" s="295" t="e">
        <f>CONCATENATE("MAF90: ",FIXED(Aves!F3,2,FALSE))</f>
        <v>#VALUE!</v>
      </c>
      <c r="E30" s="295" t="e">
        <f>CONCATENATE("MAFm: ",FIXED(Aves!F7,2,FALSE))</f>
        <v>#VALUE!</v>
      </c>
      <c r="F30" s="614" t="e">
        <f>CONCATENATE("VC agudo: ",FIXED(+Aves!C3,2,FALSE))</f>
        <v>#N/A</v>
      </c>
      <c r="G30" s="614"/>
      <c r="H30" s="614" t="e">
        <f>CONCATENATE("VC repr: ",FIXED(Aves!C7,2,FALSE))</f>
        <v>#N/A</v>
      </c>
      <c r="I30" s="615"/>
    </row>
    <row r="31" spans="2:9" ht="27" customHeight="1" thickBot="1">
      <c r="B31" s="242"/>
      <c r="C31" s="303"/>
      <c r="D31" s="303"/>
      <c r="E31" s="303"/>
      <c r="F31" s="303"/>
      <c r="G31" s="303"/>
      <c r="H31" s="303"/>
      <c r="I31" s="303"/>
    </row>
    <row r="32" spans="2:9" ht="23.25" customHeight="1" thickBot="1">
      <c r="B32" s="568" t="str">
        <f>CONCATENATE("EVALUACIÓN DE RIESGO AMBIENTAL DEL ",Identificación!$B$4,", DE LA EMPRESA ",Identificación!$B$2)</f>
        <v xml:space="preserve">EVALUACIÓN DE RIESGO AMBIENTAL DEL , DE LA EMPRESA </v>
      </c>
      <c r="C32" s="569"/>
      <c r="D32" s="569"/>
      <c r="E32" s="569"/>
      <c r="F32" s="569"/>
      <c r="G32" s="569"/>
      <c r="H32" s="569"/>
      <c r="I32" s="570"/>
    </row>
    <row r="33" spans="2:16" ht="15.75" customHeight="1">
      <c r="B33" s="636" t="s">
        <v>544</v>
      </c>
      <c r="C33" s="637"/>
      <c r="D33" s="637"/>
      <c r="E33" s="637"/>
      <c r="F33" s="637"/>
      <c r="G33" s="637"/>
      <c r="H33" s="637"/>
      <c r="I33" s="638"/>
    </row>
    <row r="34" spans="2:16" ht="35.25" customHeight="1" thickBot="1">
      <c r="B34" s="210" t="s">
        <v>67</v>
      </c>
      <c r="C34" s="211" t="s">
        <v>86</v>
      </c>
      <c r="D34" s="211" t="s">
        <v>394</v>
      </c>
      <c r="E34" s="211" t="s">
        <v>398</v>
      </c>
      <c r="F34" s="211" t="s">
        <v>141</v>
      </c>
      <c r="G34" s="211" t="s">
        <v>140</v>
      </c>
      <c r="H34" s="211" t="s">
        <v>68</v>
      </c>
      <c r="I34" s="212" t="s">
        <v>221</v>
      </c>
    </row>
    <row r="35" spans="2:16" ht="48.75" customHeight="1">
      <c r="B35" s="200" t="s">
        <v>493</v>
      </c>
      <c r="C35" s="183" t="str">
        <f>IF(Peligrosidad!C10="Otra",CONCATENATE("Aves (",Peligrosidad!$G$10,")"),CONCATENATE("Aves (",Peligrosidad!$C$10,")"))</f>
        <v>Aves (Coturnix coturnix japónica)</v>
      </c>
      <c r="D35" s="184" t="str">
        <f>+Peligrosidad!$D$10</f>
        <v>DL50</v>
      </c>
      <c r="E35" s="185">
        <f>+Peligrosidad!$E$10</f>
        <v>0</v>
      </c>
      <c r="F35" s="186" t="str">
        <f>Aves!P8</f>
        <v>No aplica</v>
      </c>
      <c r="G35" s="186" t="str">
        <f>Aves!Q8</f>
        <v>No aplica</v>
      </c>
      <c r="H35" s="187">
        <f>Aves!R8</f>
        <v>10</v>
      </c>
      <c r="I35" s="201" t="str">
        <f>Aves!S8</f>
        <v/>
      </c>
    </row>
    <row r="36" spans="2:16" ht="48.75" customHeight="1" thickBot="1">
      <c r="B36" s="192" t="s">
        <v>494</v>
      </c>
      <c r="C36" s="129" t="str">
        <f>IF(Peligrosidad!C11="Otra",CONCATENATE("Aves (",Peligrosidad!$G$11,")"),CONCATENATE("Aves (",Peligrosidad!$C$11,")"))</f>
        <v>Aves (Anas platyrhynchos)</v>
      </c>
      <c r="D36" s="193" t="str">
        <f>+Peligrosidad!$D$11</f>
        <v>NOEC</v>
      </c>
      <c r="E36" s="194" t="str">
        <f>IF((ISBLANK(Peligrosidad!E11))," ",IF(Peligrosidad!F11="mg/kg peso corporal",Peligrosidad!E11,IF(Peligrosidad!F11="mg/kg dieta",Peligrosidad!E11/10,IF(Peligrosidad!F11="ppm",Peligrosidad!E11/10,"Verifique unidad de medida en tabla Peligrosidad"))))</f>
        <v xml:space="preserve"> </v>
      </c>
      <c r="F36" s="186" t="str">
        <f>Aves!P9</f>
        <v>No aplica</v>
      </c>
      <c r="G36" s="186" t="str">
        <f>Aves!Q9</f>
        <v>No aplica</v>
      </c>
      <c r="H36" s="187">
        <f>Aves!R9</f>
        <v>10</v>
      </c>
      <c r="I36" s="201" t="str">
        <f>Aves!S9</f>
        <v/>
      </c>
    </row>
    <row r="37" spans="2:16" ht="48.75" customHeight="1">
      <c r="B37" s="200" t="s">
        <v>495</v>
      </c>
      <c r="C37" s="183" t="str">
        <f>IF(Peligrosidad!C10="Otra",CONCATENATE("Aves (",Peligrosidad!$G$10,")"),CONCATENATE("Aves (",Peligrosidad!$C$10,")"))</f>
        <v>Aves (Coturnix coturnix japónica)</v>
      </c>
      <c r="D37" s="184" t="str">
        <f>+Peligrosidad!$D$10</f>
        <v>DL50</v>
      </c>
      <c r="E37" s="185">
        <f>+Peligrosidad!$E$10</f>
        <v>0</v>
      </c>
      <c r="F37" s="186" t="str">
        <f>Aves!P10</f>
        <v>No aplica</v>
      </c>
      <c r="G37" s="186" t="str">
        <f>Aves!Q10</f>
        <v>No aplica</v>
      </c>
      <c r="H37" s="187">
        <f>Aves!R10</f>
        <v>10</v>
      </c>
      <c r="I37" s="201" t="str">
        <f>Aves!S10</f>
        <v/>
      </c>
    </row>
    <row r="38" spans="2:16" ht="48.75" customHeight="1" thickBot="1">
      <c r="B38" s="202" t="s">
        <v>496</v>
      </c>
      <c r="C38" s="195" t="str">
        <f>IF(Peligrosidad!C11="Otra",CONCATENATE("Aves (",Peligrosidad!$G$11,")"),CONCATENATE("Aves (",Peligrosidad!$C$11,")"))</f>
        <v>Aves (Anas platyrhynchos)</v>
      </c>
      <c r="D38" s="196" t="str">
        <f>+Peligrosidad!$D$11</f>
        <v>NOEC</v>
      </c>
      <c r="E38" s="197" t="str">
        <f>IF((ISBLANK(Peligrosidad!E11))," ",IF(Peligrosidad!F11="mg/kg peso corporal",Peligrosidad!E11,IF(Peligrosidad!F11="mg/kg dieta",Peligrosidad!E11/10,IF(Peligrosidad!F11="ppm",Peligrosidad!E11/10,"Verifique unidad de medida en tabla Peligrosidad"))))</f>
        <v xml:space="preserve"> </v>
      </c>
      <c r="F38" s="186" t="str">
        <f>Aves!P11</f>
        <v>No aplica</v>
      </c>
      <c r="G38" s="186" t="str">
        <f>Aves!Q11</f>
        <v>No aplica</v>
      </c>
      <c r="H38" s="187">
        <f>Aves!R11</f>
        <v>10</v>
      </c>
      <c r="I38" s="201" t="str">
        <f>Aves!S11</f>
        <v/>
      </c>
    </row>
    <row r="39" spans="2:16" ht="48.75" customHeight="1">
      <c r="B39" s="188" t="s">
        <v>497</v>
      </c>
      <c r="C39" s="189" t="str">
        <f>IF(Peligrosidad!C10="Otra",CONCATENATE("Aves (",Peligrosidad!$G$10,")"),CONCATENATE("Aves (",Peligrosidad!$C$10,")"))</f>
        <v>Aves (Coturnix coturnix japónica)</v>
      </c>
      <c r="D39" s="191" t="str">
        <f>+Peligrosidad!$D$10</f>
        <v>DL50</v>
      </c>
      <c r="E39" s="190">
        <f>+Peligrosidad!$E$10</f>
        <v>0</v>
      </c>
      <c r="F39" s="186" t="str">
        <f>Aves!P12</f>
        <v>No aplica</v>
      </c>
      <c r="G39" s="186" t="str">
        <f>Aves!Q12</f>
        <v>No aplica</v>
      </c>
      <c r="H39" s="187">
        <f>Aves!R12</f>
        <v>10</v>
      </c>
      <c r="I39" s="201" t="str">
        <f>Aves!S12</f>
        <v/>
      </c>
    </row>
    <row r="40" spans="2:16" ht="48.75" customHeight="1" thickBot="1">
      <c r="B40" s="192" t="s">
        <v>498</v>
      </c>
      <c r="C40" s="129" t="str">
        <f>IF(Peligrosidad!C11="Otra",CONCATENATE("Aves (",Peligrosidad!$G$11,")"),CONCATENATE("Aves (",Peligrosidad!$C$11,")"))</f>
        <v>Aves (Anas platyrhynchos)</v>
      </c>
      <c r="D40" s="198" t="str">
        <f>+Peligrosidad!$D$11</f>
        <v>NOEC</v>
      </c>
      <c r="E40" s="199" t="str">
        <f>IF((ISBLANK(Peligrosidad!E11))," ",IF(Peligrosidad!F11="mg/kg peso corporal",Peligrosidad!E11,IF(Peligrosidad!F11="mg/kg dieta",Peligrosidad!E11/10,IF(Peligrosidad!F11="ppm",Peligrosidad!E11/10,"Verifique unidad de medida en tabla Peligrosidad"))))</f>
        <v xml:space="preserve"> </v>
      </c>
      <c r="F40" s="186" t="str">
        <f>Aves!P13</f>
        <v>No aplica</v>
      </c>
      <c r="G40" s="186" t="str">
        <f>Aves!Q13</f>
        <v>No aplica</v>
      </c>
      <c r="H40" s="187">
        <f>Aves!R13</f>
        <v>5</v>
      </c>
      <c r="I40" s="201" t="str">
        <f>Aves!S13</f>
        <v/>
      </c>
    </row>
    <row r="41" spans="2:16" ht="28.5" customHeight="1">
      <c r="B41" s="622" t="s">
        <v>239</v>
      </c>
      <c r="C41" s="620" t="str">
        <f>CONCATENATE("Cultivo: ",'Patrón de uso'!$B$5)</f>
        <v xml:space="preserve">Cultivo: </v>
      </c>
      <c r="D41" s="616" t="str">
        <f>CONCATENATE("Método de aplicación= ",'Patrón de uso'!$B$7)</f>
        <v>Método de aplicación= Tratamiento de semillas</v>
      </c>
      <c r="E41" s="617"/>
      <c r="F41" s="301" t="str">
        <f>CONCATENATE("TA= ",FIXED('Patrón de uso'!$B$15,0,FALSE)," gia/ha")</f>
        <v>TA= 0 gia/ha</v>
      </c>
      <c r="G41" s="301" t="str">
        <f>CONCATENATE("Número de aplicaciones, N= ",'Patrón de uso'!$B$17)</f>
        <v xml:space="preserve">Número de aplicaciones, N= </v>
      </c>
      <c r="H41" s="301" t="str">
        <f>CONCATENATE("Intervalo, i= ",'Patrón de uso'!$B$18," días")</f>
        <v>Intervalo, i=  días</v>
      </c>
      <c r="I41" s="302" t="str">
        <f>CONCATENATE("Ciclos por año, C= ",'Patrón de uso'!$B$19)</f>
        <v xml:space="preserve">Ciclos por año, C= </v>
      </c>
    </row>
    <row r="42" spans="2:16" ht="28.5" customHeight="1" thickBot="1">
      <c r="B42" s="623"/>
      <c r="C42" s="621"/>
      <c r="D42" s="618"/>
      <c r="E42" s="619"/>
      <c r="F42" s="614" t="str">
        <f>CONCATENATE("VC-3 agudo: ",FIXED(+Aves!B77,2,FALSE))</f>
        <v>VC-3 agudo: 0.28</v>
      </c>
      <c r="G42" s="614"/>
      <c r="H42" s="614" t="str">
        <f>CONCATENATE("VC-3 repr: ",FIXED(Aves!C78,2,FALSE))</f>
        <v>VC-3 repr: 0.00</v>
      </c>
      <c r="I42" s="615"/>
    </row>
    <row r="43" spans="2:16"/>
    <row r="44" spans="2:16" ht="15.75" thickBot="1"/>
    <row r="45" spans="2:16" ht="15.75">
      <c r="B45" s="628" t="str">
        <f>CONCATENATE("EVALUACIÓN DE RIESGO AMBIENTAL DEL ",Identificación!$B$4,", DE LA EMPRESA ",Identificación!$B$2)</f>
        <v xml:space="preserve">EVALUACIÓN DE RIESGO AMBIENTAL DEL , DE LA EMPRESA </v>
      </c>
      <c r="C45" s="629"/>
      <c r="D45" s="629"/>
      <c r="E45" s="629"/>
      <c r="F45" s="629"/>
      <c r="G45" s="629"/>
      <c r="H45" s="629"/>
      <c r="I45" s="630"/>
    </row>
    <row r="46" spans="2:16" ht="15.75">
      <c r="B46" s="644" t="s">
        <v>535</v>
      </c>
      <c r="C46" s="645"/>
      <c r="D46" s="645"/>
      <c r="E46" s="645"/>
      <c r="F46" s="645"/>
      <c r="G46" s="645"/>
      <c r="H46" s="645"/>
      <c r="I46" s="646"/>
    </row>
    <row r="47" spans="2:16" ht="45">
      <c r="B47" s="83" t="s">
        <v>67</v>
      </c>
      <c r="C47" s="36" t="s">
        <v>86</v>
      </c>
      <c r="D47" s="36" t="str">
        <f>+D26</f>
        <v>Índice de toxicidad</v>
      </c>
      <c r="E47" s="36" t="s">
        <v>404</v>
      </c>
      <c r="F47" s="36" t="s">
        <v>244</v>
      </c>
      <c r="G47" s="36" t="s">
        <v>245</v>
      </c>
      <c r="H47" s="36" t="s">
        <v>68</v>
      </c>
      <c r="I47" s="84" t="s">
        <v>246</v>
      </c>
      <c r="J47" s="267"/>
      <c r="K47" s="624" t="s">
        <v>247</v>
      </c>
      <c r="L47" s="624"/>
      <c r="M47" s="624"/>
      <c r="N47" s="624"/>
    </row>
    <row r="48" spans="2:16" ht="35.25" customHeight="1">
      <c r="B48" s="298" t="s">
        <v>218</v>
      </c>
      <c r="C48" s="289" t="str">
        <f>IF(Peligrosidad!C12="Otra",CONCATENATE("Invertebrados terrestres (",Peligrosidad!$G$12,")"),CONCATENATE("Invertebrados terrestres (",Peligrosidad!$C$12,")"))</f>
        <v>Invertebrados terrestres (Apis mellifera)</v>
      </c>
      <c r="D48" s="47" t="str">
        <f>+Peligrosidad!D12</f>
        <v>CL50</v>
      </c>
      <c r="E48" s="284">
        <f>+Peligrosidad!E12</f>
        <v>0</v>
      </c>
      <c r="F48" s="47" t="str">
        <f>+Abejas!E4</f>
        <v>No aplica</v>
      </c>
      <c r="G48" s="304" t="str">
        <f>+Abejas!F4</f>
        <v>No aplica</v>
      </c>
      <c r="H48" s="47">
        <f>+Abejas!G4</f>
        <v>0.2</v>
      </c>
      <c r="I48" s="300" t="str">
        <f>IF(ISBLANK(Peligrosidad!E12),"",IF(G48&gt;H48,"SI","NO"))</f>
        <v/>
      </c>
      <c r="J48" s="267"/>
      <c r="K48" s="267" t="str">
        <f t="shared" ref="K48:N49" si="1">_xlfn.IFS(E48&lt;$Q$50,FIXED(E48,$R$50,FALSE),E48&lt;$Q$60,FIXED(E48,$R$60,FALSE),E48&lt;$Q$61,FIXED(E48,$R$61,FALSE),E48&lt;$Q$62,FIXED(E48,$R$62,FALSE))</f>
        <v>0.0000</v>
      </c>
      <c r="L48" s="267" t="e">
        <f t="shared" si="1"/>
        <v>#N/A</v>
      </c>
      <c r="M48" s="267" t="e">
        <f t="shared" si="1"/>
        <v>#N/A</v>
      </c>
      <c r="N48" s="267" t="str">
        <f t="shared" si="1"/>
        <v>0.2000</v>
      </c>
      <c r="P48" s="33" t="s">
        <v>248</v>
      </c>
    </row>
    <row r="49" spans="2:18" ht="31.5" customHeight="1">
      <c r="B49" s="298" t="s">
        <v>220</v>
      </c>
      <c r="C49" s="289" t="str">
        <f>IF(Peligrosidad!C13="Otra",CONCATENATE("Invertebrados terrestres (",Peligrosidad!$G$13,")"),CONCATENATE("Invertebrados terrestres (",Peligrosidad!$C$13,")"))</f>
        <v>Invertebrados terrestres (Apis mellifera)</v>
      </c>
      <c r="D49" s="47" t="str">
        <f>+Peligrosidad!D13</f>
        <v>CL50</v>
      </c>
      <c r="E49" s="284">
        <f>+Peligrosidad!E13</f>
        <v>0</v>
      </c>
      <c r="F49" s="47" t="str">
        <f>+Abejas!E5</f>
        <v>No aplica</v>
      </c>
      <c r="G49" s="305" t="str">
        <f>+Abejas!F5</f>
        <v>No aplica</v>
      </c>
      <c r="H49" s="47">
        <f>+Abejas!G5</f>
        <v>14</v>
      </c>
      <c r="I49" s="300" t="str">
        <f>IF(ISBLANK(Peligrosidad!E13),"",IF(G49&gt;H49,"SI","NO"))</f>
        <v/>
      </c>
      <c r="J49" s="267"/>
      <c r="K49" s="267" t="str">
        <f t="shared" si="1"/>
        <v>0.0000</v>
      </c>
      <c r="L49" s="267" t="e">
        <f t="shared" si="1"/>
        <v>#N/A</v>
      </c>
      <c r="M49" s="267" t="e">
        <f t="shared" si="1"/>
        <v>#N/A</v>
      </c>
      <c r="N49" s="267" t="str">
        <f t="shared" si="1"/>
        <v>14.00</v>
      </c>
      <c r="P49" s="33" t="s">
        <v>249</v>
      </c>
      <c r="Q49" s="33" t="s">
        <v>250</v>
      </c>
      <c r="R49" s="33" t="s">
        <v>251</v>
      </c>
    </row>
    <row r="50" spans="2:18" ht="57" customHeight="1" thickBot="1">
      <c r="B50" s="294" t="s">
        <v>239</v>
      </c>
      <c r="C50" s="295" t="str">
        <f>CONCATENATE("Cultivo: ",'Patrón de uso'!$B$5)</f>
        <v xml:space="preserve">Cultivo: </v>
      </c>
      <c r="D50" s="614" t="str">
        <f>+D29</f>
        <v>Método de aplicación= Tratamiento de semillas</v>
      </c>
      <c r="E50" s="614"/>
      <c r="F50" s="295" t="str">
        <f>CONCATENATE("TA= ",FIXED('Patrón de uso'!$B$15,0,FALSE)," gia/ha")</f>
        <v>TA= 0 gia/ha</v>
      </c>
      <c r="G50" s="614" t="s">
        <v>243</v>
      </c>
      <c r="H50" s="614"/>
      <c r="I50" s="296" t="str">
        <f>CONCATENATE("VC-4= ",FIXED(+Abejas!F16,2,FALSE))</f>
        <v>VC-4= 10.60</v>
      </c>
      <c r="J50" s="267"/>
      <c r="K50" s="267"/>
      <c r="L50" s="267"/>
      <c r="M50" s="267"/>
      <c r="N50" s="267"/>
      <c r="P50" s="33" t="s">
        <v>252</v>
      </c>
      <c r="Q50" s="33">
        <v>1</v>
      </c>
      <c r="R50" s="33">
        <v>4</v>
      </c>
    </row>
    <row r="51" spans="2:18" ht="18" customHeight="1" thickBot="1">
      <c r="B51" s="242"/>
      <c r="C51" s="303"/>
      <c r="D51" s="303"/>
      <c r="E51" s="303"/>
      <c r="F51" s="303"/>
      <c r="G51" s="303"/>
      <c r="H51" s="303"/>
      <c r="I51" s="303"/>
    </row>
    <row r="52" spans="2:18" ht="18.75" customHeight="1">
      <c r="B52" s="628" t="str">
        <f>CONCATENATE("EVALUACIÓN DE RIESGO AMBIENTAL DEL ",Identificación!$B$4,", DE LA EMPRESA ",Identificación!$B$2)</f>
        <v xml:space="preserve">EVALUACIÓN DE RIESGO AMBIENTAL DEL , DE LA EMPRESA </v>
      </c>
      <c r="C52" s="629"/>
      <c r="D52" s="629"/>
      <c r="E52" s="629"/>
      <c r="F52" s="629"/>
      <c r="G52" s="629"/>
      <c r="H52" s="629"/>
      <c r="I52" s="630"/>
    </row>
    <row r="53" spans="2:18" ht="18.75" customHeight="1">
      <c r="B53" s="644" t="s">
        <v>536</v>
      </c>
      <c r="C53" s="645"/>
      <c r="D53" s="645"/>
      <c r="E53" s="645"/>
      <c r="F53" s="645"/>
      <c r="G53" s="645"/>
      <c r="H53" s="645"/>
      <c r="I53" s="646"/>
    </row>
    <row r="54" spans="2:18" ht="43.5" customHeight="1">
      <c r="B54" s="83" t="s">
        <v>67</v>
      </c>
      <c r="C54" s="36" t="s">
        <v>540</v>
      </c>
      <c r="D54" s="36" t="str">
        <f>+D26</f>
        <v>Índice de toxicidad</v>
      </c>
      <c r="E54" s="36" t="s">
        <v>404</v>
      </c>
      <c r="F54" s="36" t="s">
        <v>244</v>
      </c>
      <c r="G54" s="36" t="s">
        <v>245</v>
      </c>
      <c r="H54" s="36" t="s">
        <v>68</v>
      </c>
      <c r="I54" s="84" t="s">
        <v>246</v>
      </c>
    </row>
    <row r="55" spans="2:18" ht="56.25" customHeight="1">
      <c r="B55" s="306" t="str">
        <f>Abejas!A9</f>
        <v>Contacto (granulares por incorporacion y tratamiento de semillas)</v>
      </c>
      <c r="C55" s="289" t="str">
        <f>IF(Peligrosidad!C13="Otra",CONCATENATE("Invertebrados terrestres (",Peligrosidad!$G$13,")"),CONCATENATE("Invertebrados terrestres (",Peligrosidad!$C$13,")"))</f>
        <v>Invertebrados terrestres (Apis mellifera)</v>
      </c>
      <c r="D55" s="301" t="str">
        <f>Abejas!C9</f>
        <v>CL50</v>
      </c>
      <c r="E55" s="307">
        <f>Abejas!D9</f>
        <v>0</v>
      </c>
      <c r="F55" s="301" t="e">
        <f>Abejas!E9</f>
        <v>#VALUE!</v>
      </c>
      <c r="G55" s="307" t="e">
        <f>Abejas!F9</f>
        <v>#VALUE!</v>
      </c>
      <c r="H55" s="301">
        <f>Abejas!G9</f>
        <v>14</v>
      </c>
      <c r="I55" s="302" t="e">
        <f>Abejas!H9</f>
        <v>#VALUE!</v>
      </c>
    </row>
    <row r="56" spans="2:18" ht="56.25" customHeight="1">
      <c r="B56" s="306" t="str">
        <f>Abejas!A10</f>
        <v>Oral (tratamiento de semillas, aplicaciones solidas preemergentes)</v>
      </c>
      <c r="C56" s="289" t="str">
        <f>IF(Peligrosidad!C12="Otra",CONCATENATE("Invertebrados terrestres (",Peligrosidad!$G$12,")"),CONCATENATE("Invertebrados terrestres (",Peligrosidad!$C$12,")"))</f>
        <v>Invertebrados terrestres (Apis mellifera)</v>
      </c>
      <c r="D56" s="301" t="str">
        <f>Abejas!C10</f>
        <v>CL50</v>
      </c>
      <c r="E56" s="307">
        <f>Abejas!D10</f>
        <v>0</v>
      </c>
      <c r="F56" s="301" t="e">
        <f>Abejas!E10</f>
        <v>#VALUE!</v>
      </c>
      <c r="G56" s="307" t="e">
        <f>Abejas!F10</f>
        <v>#VALUE!</v>
      </c>
      <c r="H56" s="301">
        <f>Abejas!G10</f>
        <v>0.2</v>
      </c>
      <c r="I56" s="302" t="e">
        <f>Abejas!H10</f>
        <v>#VALUE!</v>
      </c>
    </row>
    <row r="57" spans="2:18" ht="56.25" customHeight="1">
      <c r="B57" s="306" t="str">
        <f>Abejas!A11</f>
        <v xml:space="preserve">Contacto (plaguicidas granulares aplicados despues de que emerge el cualtivo) </v>
      </c>
      <c r="C57" s="289" t="str">
        <f>IF(Peligrosidad!C13="Otra",CONCATENATE("Invertebrados terrestres (",Peligrosidad!$G$13,")"),CONCATENATE("Invertebrados terrestres (",Peligrosidad!$C$13,")"))</f>
        <v>Invertebrados terrestres (Apis mellifera)</v>
      </c>
      <c r="D57" s="301" t="str">
        <f>Abejas!C11</f>
        <v>CL50</v>
      </c>
      <c r="E57" s="307">
        <f>Abejas!D11</f>
        <v>0</v>
      </c>
      <c r="F57" s="301" t="str">
        <f>Abejas!E11</f>
        <v>No aplica</v>
      </c>
      <c r="G57" s="307" t="str">
        <f>Abejas!F11</f>
        <v>No aplica</v>
      </c>
      <c r="H57" s="301">
        <f>Abejas!G11</f>
        <v>14</v>
      </c>
      <c r="I57" s="302" t="str">
        <f>Abejas!H11</f>
        <v/>
      </c>
    </row>
    <row r="58" spans="2:18" ht="56.25" customHeight="1">
      <c r="B58" s="306" t="str">
        <f>Abejas!A12</f>
        <v xml:space="preserve">Oral (Aplicaciones solidas despues de que emerge el cualtivo) </v>
      </c>
      <c r="C58" s="289" t="str">
        <f>IF(Peligrosidad!C20="Otra",CONCATENATE("Invertebrados terrestres (",Peligrosidad!$G$13,")"),CONCATENATE("Invertebrados terrestres (",Peligrosidad!$C$13,")"))</f>
        <v>Invertebrados terrestres (Apis mellifera)</v>
      </c>
      <c r="D58" s="301" t="str">
        <f>Abejas!C12</f>
        <v>CL50</v>
      </c>
      <c r="E58" s="307">
        <f>Abejas!D12</f>
        <v>0</v>
      </c>
      <c r="F58" s="301" t="str">
        <f>Abejas!E12</f>
        <v>No aplica</v>
      </c>
      <c r="G58" s="307" t="str">
        <f>Abejas!F12</f>
        <v>No aplica</v>
      </c>
      <c r="H58" s="301">
        <f>Abejas!G12</f>
        <v>0.2</v>
      </c>
      <c r="I58" s="302" t="str">
        <f>Abejas!H12</f>
        <v/>
      </c>
    </row>
    <row r="59" spans="2:18" ht="33.75" customHeight="1" thickBot="1">
      <c r="B59" s="294" t="s">
        <v>239</v>
      </c>
      <c r="C59" s="295" t="str">
        <f>CONCATENATE("Cultivo: ",'Patrón de uso'!$B$5)</f>
        <v xml:space="preserve">Cultivo: </v>
      </c>
      <c r="D59" s="614" t="str">
        <f>+D29</f>
        <v>Método de aplicación= Tratamiento de semillas</v>
      </c>
      <c r="E59" s="614"/>
      <c r="F59" s="295" t="str">
        <f>CONCATENATE("TA= ",FIXED('Patrón de uso'!$B$15,0,FALSE)," gia/ha")</f>
        <v>TA= 0 gia/ha</v>
      </c>
      <c r="G59" s="614" t="s">
        <v>243</v>
      </c>
      <c r="H59" s="614"/>
      <c r="I59" s="296" t="str">
        <f>IF('Patrón de uso'!B7='Patrón de uso'!A30,CONCATENATE("VC-5= ", Abejas!G28),IF('Patrón de uso'!B21='Patrón de uso'!A45,CONCATENATE("VC-6= ", Abejas!C21),IF('Patrón de uso'!B21='Patrón de uso'!A44,CONCATENATE("VC-5= ", Abejas!G28),"NO APLICA")))</f>
        <v>VC-5= NO APLICA</v>
      </c>
    </row>
    <row r="60" spans="2:18" ht="15" customHeight="1">
      <c r="B60" s="308"/>
      <c r="C60" s="309"/>
      <c r="D60" s="309"/>
      <c r="E60" s="309"/>
      <c r="F60" s="309"/>
      <c r="G60" s="309"/>
      <c r="H60" s="309"/>
      <c r="I60" s="303"/>
      <c r="Q60" s="33">
        <v>10</v>
      </c>
      <c r="R60" s="33">
        <v>4</v>
      </c>
    </row>
    <row r="61" spans="2:18" ht="15.75" thickBot="1">
      <c r="B61" s="308"/>
      <c r="C61" s="310"/>
      <c r="D61" s="310"/>
      <c r="E61" s="310"/>
      <c r="F61" s="310"/>
      <c r="G61" s="310"/>
      <c r="H61" s="310"/>
      <c r="I61" s="310"/>
      <c r="Q61" s="33">
        <v>100</v>
      </c>
      <c r="R61" s="33">
        <v>2</v>
      </c>
    </row>
    <row r="62" spans="2:18" ht="15.75">
      <c r="B62" s="628" t="str">
        <f>CONCATENATE("EVALUACIÓN DE RIESGO AMBIENTAL DEL ",Identificación!$B$4,", DE LA EMPRESA ",Identificación!$B$2)</f>
        <v xml:space="preserve">EVALUACIÓN DE RIESGO AMBIENTAL DEL , DE LA EMPRESA </v>
      </c>
      <c r="C62" s="629"/>
      <c r="D62" s="629"/>
      <c r="E62" s="629"/>
      <c r="F62" s="629"/>
      <c r="G62" s="629"/>
      <c r="H62" s="629"/>
      <c r="I62" s="630"/>
      <c r="Q62" s="33">
        <v>1000</v>
      </c>
      <c r="R62" s="33">
        <v>0</v>
      </c>
    </row>
    <row r="63" spans="2:18" ht="15.75">
      <c r="B63" s="641" t="s">
        <v>253</v>
      </c>
      <c r="C63" s="642"/>
      <c r="D63" s="642"/>
      <c r="E63" s="642"/>
      <c r="F63" s="642"/>
      <c r="G63" s="642"/>
      <c r="H63" s="642"/>
      <c r="I63" s="643"/>
    </row>
    <row r="64" spans="2:18" ht="45">
      <c r="B64" s="311" t="s">
        <v>67</v>
      </c>
      <c r="C64" s="53" t="s">
        <v>86</v>
      </c>
      <c r="D64" s="53" t="str">
        <f>+D47</f>
        <v>Índice de toxicidad</v>
      </c>
      <c r="E64" s="53" t="s">
        <v>406</v>
      </c>
      <c r="F64" s="53" t="s">
        <v>254</v>
      </c>
      <c r="G64" s="53" t="s">
        <v>235</v>
      </c>
      <c r="H64" s="53" t="s">
        <v>68</v>
      </c>
      <c r="I64" s="312" t="s">
        <v>236</v>
      </c>
    </row>
    <row r="65" spans="2:18" ht="37.5" customHeight="1">
      <c r="B65" s="298" t="s">
        <v>142</v>
      </c>
      <c r="C65" s="292" t="str">
        <f>IF(Peligrosidad!C14="Otra",CONCATENATE("Lombriz de Tierra(",Peligrosidad!$G$14,")"),CONCATENATE("Lombriz de Tierra (",Peligrosidad!$C$14,")"))</f>
        <v>Lombriz de Tierra (Eisenia andrei)</v>
      </c>
      <c r="D65" s="47" t="str">
        <f>+Peligrosidad!D14</f>
        <v>CL50</v>
      </c>
      <c r="E65" s="305" t="str">
        <f>+Lombrices!C3</f>
        <v>ND</v>
      </c>
      <c r="F65" s="284">
        <f>+Lombrices!D3</f>
        <v>0</v>
      </c>
      <c r="G65" s="284" t="str">
        <f>+Lombrices!E3</f>
        <v>ND</v>
      </c>
      <c r="H65" s="47">
        <v>10</v>
      </c>
      <c r="I65" s="300" t="str">
        <f>+Lombrices!G3</f>
        <v>NO</v>
      </c>
    </row>
    <row r="66" spans="2:18" ht="58.5" customHeight="1">
      <c r="B66" s="83" t="s">
        <v>239</v>
      </c>
      <c r="C66" s="301" t="str">
        <f>CONCATENATE("Cultivo: ",'Patrón de uso'!$B$5)</f>
        <v xml:space="preserve">Cultivo: </v>
      </c>
      <c r="D66" s="639" t="str">
        <f>+D29</f>
        <v>Método de aplicación= Tratamiento de semillas</v>
      </c>
      <c r="E66" s="639"/>
      <c r="F66" s="301" t="str">
        <f>CONCATENATE("TA= ",FIXED('Patrón de uso'!$B$15,0,FALSE)," gia/ha")</f>
        <v>TA= 0 gia/ha</v>
      </c>
      <c r="G66" s="301" t="str">
        <f>CONCATENATE("Número de aplicaciones, N= ",'Patrón de uso'!$B$17)</f>
        <v xml:space="preserve">Número de aplicaciones, N= </v>
      </c>
      <c r="H66" s="301" t="str">
        <f>CONCATENATE("Intervalo, i= ",'Patrón de uso'!$B$18," días")</f>
        <v>Intervalo, i=  días</v>
      </c>
      <c r="I66" s="302" t="str">
        <f>CONCATENATE("Ciclos por año, C= ",'Patrón de uso'!$B$19)</f>
        <v xml:space="preserve">Ciclos por año, C= </v>
      </c>
    </row>
    <row r="67" spans="2:18" ht="33.75" customHeight="1" thickBot="1">
      <c r="B67" s="640" t="str">
        <f>+G50</f>
        <v>Variables para ETE&gt;</v>
      </c>
      <c r="C67" s="614"/>
      <c r="D67" s="295" t="str">
        <f>CONCATENATE("DT50: ",FIXED(Peligrosidad!E19,0,FALSE))</f>
        <v>DT50: 0</v>
      </c>
      <c r="E67" s="614" t="str">
        <f>CONCATENATE("Escenario: ",Lombrices!B7," (Coef = ",FIXED(Lombrices!C7,0,FALSE),"; ETE1 = ",FIXED(Lombrices!D7,4,FALSE)," )")</f>
        <v>Escenario: Hay incorporación y 50% intercepción (Coef = 6,000; ETE1 = 0.0000 )</v>
      </c>
      <c r="F67" s="614"/>
      <c r="G67" s="614"/>
      <c r="H67" s="614"/>
      <c r="I67" s="615"/>
    </row>
    <row r="68" spans="2:18" s="39" customFormat="1">
      <c r="J68" s="33"/>
      <c r="K68" s="33"/>
      <c r="L68" s="33"/>
      <c r="M68" s="33"/>
      <c r="N68" s="33"/>
      <c r="O68" s="33"/>
      <c r="P68" s="33"/>
      <c r="Q68" s="33"/>
      <c r="R68" s="33"/>
    </row>
    <row r="69" spans="2:18" s="39" customFormat="1" hidden="1">
      <c r="J69" s="33"/>
      <c r="K69" s="33"/>
      <c r="L69" s="33"/>
      <c r="M69" s="33"/>
      <c r="N69" s="33"/>
      <c r="O69" s="33"/>
      <c r="P69" s="33"/>
      <c r="Q69" s="33"/>
      <c r="R69" s="33"/>
    </row>
    <row r="70" spans="2:18" s="39" customFormat="1" hidden="1">
      <c r="J70" s="33"/>
      <c r="K70" s="33"/>
      <c r="L70" s="33"/>
      <c r="M70" s="33"/>
      <c r="N70" s="33"/>
      <c r="O70" s="33"/>
      <c r="P70" s="33"/>
      <c r="Q70" s="33"/>
      <c r="R70" s="33"/>
    </row>
    <row r="71" spans="2:18" s="39" customFormat="1" hidden="1">
      <c r="J71" s="33"/>
      <c r="K71" s="33"/>
      <c r="L71" s="33"/>
      <c r="M71" s="33"/>
      <c r="N71" s="33"/>
      <c r="O71" s="33"/>
      <c r="P71" s="33"/>
      <c r="Q71" s="33"/>
      <c r="R71" s="33"/>
    </row>
    <row r="72" spans="2:18" s="39" customFormat="1" hidden="1">
      <c r="J72" s="33"/>
      <c r="K72" s="33"/>
      <c r="L72" s="33"/>
      <c r="M72" s="33"/>
      <c r="N72" s="33"/>
      <c r="O72" s="33"/>
      <c r="P72" s="33"/>
      <c r="Q72" s="33"/>
      <c r="R72" s="33"/>
    </row>
    <row r="73" spans="2:18" s="39" customFormat="1" hidden="1">
      <c r="J73" s="33"/>
      <c r="K73" s="33"/>
      <c r="L73" s="33"/>
      <c r="M73" s="33"/>
      <c r="N73" s="33"/>
      <c r="O73" s="33"/>
      <c r="P73" s="33"/>
      <c r="Q73" s="33"/>
      <c r="R73" s="33"/>
    </row>
    <row r="74" spans="2:18" s="39" customFormat="1" hidden="1">
      <c r="J74" s="33"/>
      <c r="K74" s="33"/>
      <c r="L74" s="33"/>
      <c r="M74" s="33"/>
      <c r="N74" s="33"/>
      <c r="O74" s="33"/>
      <c r="P74" s="33"/>
      <c r="Q74" s="33"/>
      <c r="R74" s="33"/>
    </row>
    <row r="75" spans="2:18" s="39" customFormat="1" hidden="1">
      <c r="J75" s="33"/>
      <c r="K75" s="33"/>
      <c r="L75" s="33"/>
      <c r="M75" s="33"/>
      <c r="N75" s="33"/>
      <c r="O75" s="33"/>
      <c r="P75" s="33"/>
      <c r="Q75" s="33"/>
      <c r="R75" s="33"/>
    </row>
    <row r="76" spans="2:18" s="39" customFormat="1" hidden="1">
      <c r="J76" s="33"/>
      <c r="K76" s="33"/>
      <c r="L76" s="33"/>
      <c r="M76" s="33"/>
      <c r="N76" s="33"/>
      <c r="O76" s="33"/>
      <c r="P76" s="33"/>
      <c r="Q76" s="33"/>
      <c r="R76" s="33"/>
    </row>
    <row r="77" spans="2:18" s="39" customFormat="1" hidden="1">
      <c r="J77" s="33"/>
      <c r="K77" s="33"/>
      <c r="L77" s="33"/>
      <c r="M77" s="33"/>
      <c r="N77" s="33"/>
      <c r="O77" s="33"/>
      <c r="P77" s="33"/>
      <c r="Q77" s="33"/>
      <c r="R77" s="33"/>
    </row>
    <row r="78" spans="2:18" s="39" customFormat="1" hidden="1">
      <c r="J78" s="33"/>
      <c r="K78" s="33"/>
      <c r="L78" s="33"/>
      <c r="M78" s="33"/>
      <c r="N78" s="33"/>
      <c r="O78" s="33"/>
      <c r="P78" s="33"/>
      <c r="Q78" s="33"/>
      <c r="R78" s="33"/>
    </row>
    <row r="79" spans="2:18" s="39" customFormat="1" hidden="1">
      <c r="J79" s="33"/>
      <c r="K79" s="33"/>
      <c r="L79" s="33"/>
      <c r="M79" s="33"/>
      <c r="N79" s="33"/>
      <c r="O79" s="33"/>
      <c r="P79" s="33"/>
      <c r="Q79" s="33"/>
      <c r="R79" s="33"/>
    </row>
    <row r="80" spans="2:18" s="39" customFormat="1" hidden="1">
      <c r="J80" s="33"/>
      <c r="K80" s="33"/>
      <c r="L80" s="33"/>
      <c r="M80" s="33"/>
      <c r="N80" s="33"/>
      <c r="O80" s="33"/>
      <c r="P80" s="33"/>
      <c r="Q80" s="33"/>
      <c r="R80" s="33"/>
    </row>
    <row r="81" spans="10:18" s="39" customFormat="1" hidden="1">
      <c r="J81" s="33"/>
      <c r="K81" s="33"/>
      <c r="L81" s="33"/>
      <c r="M81" s="33"/>
      <c r="N81" s="33"/>
      <c r="O81" s="33"/>
      <c r="P81" s="33"/>
      <c r="Q81" s="33"/>
      <c r="R81" s="33"/>
    </row>
    <row r="82" spans="10:18" s="39" customFormat="1" hidden="1">
      <c r="J82" s="33"/>
      <c r="K82" s="33"/>
      <c r="L82" s="33"/>
      <c r="M82" s="33"/>
      <c r="N82" s="33"/>
      <c r="O82" s="33"/>
      <c r="P82" s="33"/>
      <c r="Q82" s="33"/>
      <c r="R82" s="33"/>
    </row>
    <row r="83" spans="10:18" s="39" customFormat="1" hidden="1">
      <c r="J83" s="33"/>
      <c r="K83" s="33"/>
      <c r="L83" s="33"/>
      <c r="M83" s="33"/>
      <c r="N83" s="33"/>
      <c r="O83" s="33"/>
      <c r="P83" s="33"/>
      <c r="Q83" s="33"/>
      <c r="R83" s="33"/>
    </row>
    <row r="84" spans="10:18" s="39" customFormat="1" hidden="1">
      <c r="J84" s="33"/>
      <c r="K84" s="33"/>
      <c r="L84" s="33"/>
      <c r="M84" s="33"/>
      <c r="N84" s="33"/>
      <c r="O84" s="33"/>
      <c r="P84" s="33"/>
      <c r="Q84" s="33"/>
      <c r="R84" s="33"/>
    </row>
    <row r="85" spans="10:18" s="39" customFormat="1" hidden="1">
      <c r="J85" s="33"/>
      <c r="K85" s="33"/>
      <c r="L85" s="33"/>
      <c r="M85" s="33"/>
      <c r="N85" s="33"/>
      <c r="O85" s="33"/>
      <c r="P85" s="33"/>
      <c r="Q85" s="33"/>
      <c r="R85" s="33"/>
    </row>
    <row r="86" spans="10:18" s="39" customFormat="1" hidden="1">
      <c r="J86" s="33"/>
      <c r="K86" s="33"/>
      <c r="L86" s="33"/>
      <c r="M86" s="33"/>
      <c r="N86" s="33"/>
      <c r="O86" s="33"/>
      <c r="P86" s="33"/>
      <c r="Q86" s="33"/>
      <c r="R86" s="33"/>
    </row>
    <row r="87" spans="10:18" s="39" customFormat="1" hidden="1">
      <c r="J87" s="33"/>
      <c r="K87" s="33"/>
      <c r="L87" s="33"/>
      <c r="M87" s="33"/>
      <c r="N87" s="33"/>
      <c r="O87" s="33"/>
      <c r="P87" s="33"/>
      <c r="Q87" s="33"/>
      <c r="R87" s="33"/>
    </row>
    <row r="88" spans="10:18" s="33" customFormat="1" hidden="1"/>
    <row r="89" spans="10:18" s="33" customFormat="1" hidden="1"/>
    <row r="90" spans="10:18" s="33" customFormat="1" hidden="1"/>
    <row r="91" spans="10:18" s="33" customFormat="1" hidden="1"/>
    <row r="92" spans="10:18" s="33" customFormat="1" hidden="1"/>
    <row r="93" spans="10:18" s="33" customFormat="1" hidden="1"/>
    <row r="94" spans="10:18" s="33" customFormat="1" hidden="1"/>
    <row r="95" spans="10:18" s="33" customFormat="1" hidden="1"/>
    <row r="96" spans="10:18" s="33" customFormat="1" hidden="1"/>
    <row r="97" s="33" customFormat="1" hidden="1"/>
    <row r="98" s="33" customFormat="1" hidden="1"/>
    <row r="99" s="33" customFormat="1" hidden="1"/>
    <row r="100" s="33" customFormat="1" hidden="1"/>
    <row r="101" s="33" customFormat="1" hidden="1"/>
    <row r="102" s="33" customFormat="1" hidden="1"/>
    <row r="103" s="33" customFormat="1" hidden="1"/>
    <row r="104" s="33" customFormat="1" hidden="1"/>
    <row r="105" s="33" customFormat="1" hidden="1"/>
    <row r="106" s="33" customFormat="1" hidden="1"/>
    <row r="107" s="33" customFormat="1" hidden="1"/>
    <row r="108" s="33" customFormat="1" hidden="1"/>
    <row r="109" s="33" customFormat="1" hidden="1"/>
    <row r="110" s="33" customFormat="1" hidden="1"/>
    <row r="111" s="33" customFormat="1" hidden="1"/>
    <row r="112" s="33" customFormat="1" hidden="1"/>
    <row r="113" s="33" customFormat="1" hidden="1"/>
    <row r="114" s="33" customFormat="1" hidden="1"/>
    <row r="115" s="33" customFormat="1" hidden="1"/>
    <row r="116" s="33" customFormat="1" hidden="1"/>
    <row r="117" s="33" customFormat="1" hidden="1"/>
    <row r="118" s="33" customFormat="1" hidden="1"/>
    <row r="119" s="33" customFormat="1" hidden="1"/>
    <row r="120" s="33" customFormat="1" hidden="1"/>
    <row r="121" s="33" customFormat="1" hidden="1"/>
    <row r="122" s="33" customFormat="1" hidden="1"/>
    <row r="123" s="33" customFormat="1" hidden="1"/>
    <row r="124" s="33" customFormat="1" hidden="1"/>
    <row r="125" s="33" customFormat="1" hidden="1"/>
    <row r="126" s="33" customFormat="1" hidden="1"/>
    <row r="127" s="33" customFormat="1" hidden="1"/>
    <row r="128" s="33" customFormat="1" hidden="1"/>
    <row r="129" s="33" customFormat="1" hidden="1"/>
    <row r="130" s="33" customFormat="1" hidden="1"/>
    <row r="131" s="33" customFormat="1" hidden="1"/>
    <row r="132" s="33" customFormat="1" hidden="1"/>
    <row r="133" s="33" customFormat="1" hidden="1"/>
    <row r="134" s="33" customFormat="1" hidden="1"/>
    <row r="135" s="33" customFormat="1" hidden="1"/>
    <row r="136" s="33" customFormat="1" hidden="1"/>
    <row r="137" s="33" customFormat="1" hidden="1"/>
    <row r="138" s="33" customFormat="1" hidden="1"/>
    <row r="139" s="33" customFormat="1" hidden="1"/>
    <row r="140" s="33" customFormat="1" hidden="1"/>
    <row r="141" s="33" customFormat="1" hidden="1"/>
    <row r="142" s="33" customFormat="1" hidden="1"/>
    <row r="143" s="33" customFormat="1" hidden="1"/>
    <row r="144" s="33" customFormat="1" hidden="1"/>
    <row r="145" s="33" customFormat="1" hidden="1"/>
    <row r="146" s="33" customFormat="1" hidden="1"/>
    <row r="147" s="33" customFormat="1" hidden="1"/>
    <row r="148" s="33" customFormat="1" hidden="1"/>
    <row r="149" s="33" customFormat="1" hidden="1"/>
    <row r="150" s="33" customFormat="1" hidden="1"/>
    <row r="151" s="33" customFormat="1" hidden="1"/>
    <row r="152" s="33" customFormat="1" hidden="1"/>
    <row r="153" s="33" customFormat="1" hidden="1"/>
    <row r="154" s="33" customFormat="1" hidden="1"/>
    <row r="155" s="33" customFormat="1" hidden="1"/>
    <row r="156" s="33" customFormat="1" hidden="1"/>
    <row r="157" s="33" customFormat="1" hidden="1"/>
    <row r="158" s="33" customFormat="1" hidden="1"/>
    <row r="159" s="33" customFormat="1" hidden="1"/>
    <row r="160" s="33" customFormat="1" hidden="1"/>
    <row r="161" s="33" customFormat="1" hidden="1"/>
    <row r="162" s="33" customFormat="1" hidden="1"/>
    <row r="163" s="33" customFormat="1" hidden="1"/>
    <row r="164" s="33" customFormat="1" hidden="1"/>
    <row r="165" s="33" customFormat="1" hidden="1"/>
    <row r="166" s="33" customFormat="1" hidden="1"/>
    <row r="167" s="33" customFormat="1" hidden="1"/>
    <row r="168" s="33" customFormat="1" hidden="1"/>
    <row r="169" s="33" customFormat="1" hidden="1"/>
    <row r="170" s="33" customFormat="1" hidden="1"/>
    <row r="171" s="33" customFormat="1" hidden="1"/>
    <row r="172" s="33" customFormat="1" hidden="1"/>
    <row r="173" s="33" customFormat="1" hidden="1"/>
    <row r="174" s="33" customFormat="1" hidden="1"/>
    <row r="175" s="33" customFormat="1" hidden="1"/>
    <row r="176" s="33" customFormat="1" hidden="1"/>
    <row r="177" s="33" customFormat="1" hidden="1"/>
    <row r="178" s="33" customFormat="1" hidden="1"/>
    <row r="179" s="33" customFormat="1" hidden="1"/>
    <row r="180" s="33" customFormat="1" hidden="1"/>
    <row r="181" s="33" customFormat="1" hidden="1"/>
    <row r="182" s="33" customFormat="1" hidden="1"/>
    <row r="183" s="33" customFormat="1" hidden="1"/>
    <row r="184" s="33" customFormat="1" hidden="1"/>
    <row r="185" s="33" customFormat="1" hidden="1"/>
    <row r="186" s="33" customFormat="1" hidden="1"/>
    <row r="187" s="33" customFormat="1" hidden="1"/>
    <row r="188" s="33" customFormat="1" hidden="1"/>
    <row r="189" s="33" customFormat="1" hidden="1"/>
    <row r="190" s="33" customFormat="1" hidden="1"/>
    <row r="191" s="33" customFormat="1" hidden="1"/>
    <row r="192" s="33" customFormat="1" hidden="1"/>
    <row r="193" s="33" customFormat="1" hidden="1"/>
    <row r="194" s="33" customFormat="1" hidden="1"/>
    <row r="195" s="33" customFormat="1" hidden="1"/>
    <row r="196" s="33" customFormat="1" hidden="1"/>
    <row r="197" s="33" customFormat="1" hidden="1"/>
    <row r="198" s="33" customFormat="1" hidden="1"/>
    <row r="199" s="33" customFormat="1" hidden="1"/>
    <row r="200" s="33" customFormat="1" hidden="1"/>
    <row r="201" s="33" customFormat="1" hidden="1"/>
    <row r="202" s="33" customFormat="1" hidden="1"/>
    <row r="203" s="33" customFormat="1" hidden="1"/>
    <row r="204" s="33" customFormat="1" hidden="1"/>
    <row r="205" s="33" customFormat="1" hidden="1"/>
    <row r="206" s="33" customFormat="1" hidden="1"/>
    <row r="207" s="33" customFormat="1" hidden="1"/>
    <row r="208" s="33" customFormat="1" hidden="1"/>
    <row r="209" s="33" customFormat="1" hidden="1"/>
    <row r="210" s="33" customFormat="1" hidden="1"/>
    <row r="211" s="33" customFormat="1" hidden="1"/>
    <row r="212" s="33" customFormat="1" hidden="1"/>
    <row r="213" s="33" customFormat="1" hidden="1"/>
    <row r="214" s="33" customFormat="1" hidden="1"/>
    <row r="215" s="33" customFormat="1" hidden="1"/>
    <row r="216" s="33" customFormat="1" hidden="1"/>
    <row r="217" s="33" customFormat="1" hidden="1"/>
    <row r="218" s="33" customFormat="1" hidden="1"/>
    <row r="219" s="33" customFormat="1" hidden="1"/>
    <row r="220" s="33" customFormat="1" hidden="1"/>
    <row r="221" s="33" customFormat="1" hidden="1"/>
    <row r="222" s="33" customFormat="1" hidden="1"/>
    <row r="223" s="33" customFormat="1" hidden="1"/>
    <row r="224" s="33" customFormat="1" hidden="1"/>
    <row r="225" s="33" customFormat="1" hidden="1"/>
    <row r="226" s="33" customFormat="1" hidden="1"/>
    <row r="227" s="33" customFormat="1" hidden="1"/>
    <row r="228" s="33" customFormat="1" hidden="1"/>
    <row r="229" s="33" customFormat="1" hidden="1"/>
    <row r="230" s="33" customFormat="1" hidden="1"/>
    <row r="231" s="33" customFormat="1" hidden="1"/>
    <row r="232" s="33" customFormat="1" hidden="1"/>
    <row r="233" s="33" customFormat="1" hidden="1"/>
    <row r="234" s="33" customFormat="1" hidden="1"/>
    <row r="235" s="33" customFormat="1" hidden="1"/>
    <row r="236" s="33" customFormat="1" hidden="1"/>
    <row r="237" s="33" customFormat="1" hidden="1"/>
    <row r="238" s="33" customFormat="1" hidden="1"/>
    <row r="239" s="33" customFormat="1" hidden="1"/>
    <row r="240" s="33" customFormat="1" hidden="1"/>
    <row r="241" s="33" customFormat="1" hidden="1"/>
    <row r="242" s="33" customFormat="1" hidden="1"/>
    <row r="243" s="33" customFormat="1" hidden="1"/>
    <row r="244" s="33" customFormat="1" hidden="1"/>
    <row r="245" s="33" customFormat="1" hidden="1"/>
    <row r="246" s="33" customFormat="1" hidden="1"/>
    <row r="247" s="33" customFormat="1" hidden="1"/>
    <row r="248" s="33" customFormat="1" hidden="1"/>
    <row r="249" s="33" customFormat="1" hidden="1"/>
    <row r="250" s="33" customFormat="1" hidden="1"/>
    <row r="251" s="33" customFormat="1" hidden="1"/>
    <row r="252" s="33" customFormat="1" hidden="1"/>
    <row r="253" s="33" customFormat="1" hidden="1"/>
    <row r="254" s="33" customFormat="1" hidden="1"/>
    <row r="255" s="33" customFormat="1" hidden="1"/>
    <row r="256" s="33" customFormat="1" hidden="1"/>
    <row r="257" s="33" customFormat="1" hidden="1"/>
    <row r="258" s="33" customFormat="1" hidden="1"/>
    <row r="259" s="33" customFormat="1" hidden="1"/>
    <row r="260" s="33" customFormat="1" hidden="1"/>
    <row r="261" s="33" customFormat="1" hidden="1"/>
    <row r="262" s="33" customFormat="1" hidden="1"/>
    <row r="263" s="33" customFormat="1" hidden="1"/>
    <row r="264" s="33" customFormat="1" hidden="1"/>
    <row r="265" s="33" customFormat="1" hidden="1"/>
    <row r="266" s="33" customFormat="1" hidden="1"/>
    <row r="267" s="33" customFormat="1" hidden="1"/>
    <row r="268" s="33" customFormat="1" hidden="1"/>
    <row r="269" s="33" customFormat="1" hidden="1"/>
    <row r="270" s="33" customFormat="1" hidden="1"/>
    <row r="271" s="33" customFormat="1" hidden="1"/>
    <row r="272" s="33" customFormat="1" hidden="1"/>
    <row r="273" s="33" customFormat="1" hidden="1"/>
    <row r="274" s="33" customFormat="1" hidden="1"/>
    <row r="275" s="33" customFormat="1" hidden="1"/>
    <row r="276" s="33" customFormat="1" hidden="1"/>
    <row r="277" s="33" customFormat="1" hidden="1"/>
    <row r="278" s="33" customFormat="1" hidden="1"/>
    <row r="279" s="33" customFormat="1" hidden="1"/>
    <row r="280" s="33" customFormat="1" hidden="1"/>
    <row r="281" s="33" customFormat="1" hidden="1"/>
    <row r="282" s="33" customFormat="1" hidden="1"/>
    <row r="283" s="33" customFormat="1" hidden="1"/>
    <row r="284" s="33" customFormat="1" hidden="1"/>
    <row r="285" s="33" customFormat="1" hidden="1"/>
    <row r="286" s="33" customFormat="1" hidden="1"/>
    <row r="287" s="33" customFormat="1" hidden="1"/>
    <row r="288" s="33" customFormat="1" hidden="1"/>
    <row r="289" s="33" customFormat="1" hidden="1"/>
    <row r="290" s="33" customFormat="1" hidden="1"/>
    <row r="291" s="33" customFormat="1" hidden="1"/>
    <row r="292" s="33" customFormat="1" hidden="1"/>
    <row r="293" s="33" customFormat="1" hidden="1"/>
    <row r="294" s="33" customFormat="1" hidden="1"/>
    <row r="295" s="33" customFormat="1" hidden="1"/>
    <row r="296" s="33" customFormat="1" hidden="1"/>
    <row r="297" s="33" customFormat="1" hidden="1"/>
    <row r="298" s="33" customFormat="1" hidden="1"/>
    <row r="299" s="33" customFormat="1" hidden="1"/>
    <row r="300" s="33" customFormat="1" hidden="1"/>
    <row r="301" s="33" customFormat="1" hidden="1"/>
    <row r="302" s="33" customFormat="1" hidden="1"/>
    <row r="303" s="33" customFormat="1" hidden="1"/>
    <row r="304" s="33" customFormat="1" hidden="1"/>
    <row r="305" s="33" customFormat="1" hidden="1"/>
    <row r="306" s="33" customFormat="1" hidden="1"/>
    <row r="307" s="33" customFormat="1" hidden="1"/>
    <row r="308" s="33" customFormat="1" hidden="1"/>
    <row r="309" s="33" customFormat="1" hidden="1"/>
    <row r="310" s="33" customFormat="1" hidden="1"/>
    <row r="311" s="33" customFormat="1" hidden="1"/>
    <row r="312" s="33" customFormat="1" hidden="1"/>
    <row r="313" s="33" customFormat="1" hidden="1"/>
    <row r="314" s="33" customFormat="1" hidden="1"/>
    <row r="315" s="33" customFormat="1" hidden="1"/>
    <row r="316" s="33" customFormat="1" hidden="1"/>
    <row r="317" s="33" customFormat="1" hidden="1"/>
    <row r="318" s="33" customFormat="1" hidden="1"/>
    <row r="319" s="33" customFormat="1" hidden="1"/>
    <row r="320" s="33" customFormat="1" hidden="1"/>
    <row r="321" s="33" customFormat="1" hidden="1"/>
    <row r="322" s="33" customFormat="1" hidden="1"/>
    <row r="323" s="33" customFormat="1" hidden="1"/>
    <row r="324" s="33" customFormat="1" hidden="1"/>
    <row r="325" s="33" customFormat="1" hidden="1"/>
    <row r="326" s="33" customFormat="1" hidden="1"/>
    <row r="327" s="33" customFormat="1" hidden="1"/>
    <row r="328" s="33" customFormat="1" hidden="1"/>
    <row r="329" s="33" customFormat="1" hidden="1"/>
    <row r="330" s="33" customFormat="1" hidden="1"/>
    <row r="331" s="33" customFormat="1" hidden="1"/>
    <row r="332" s="33" customFormat="1" hidden="1"/>
    <row r="333" s="33" customFormat="1" hidden="1"/>
    <row r="334" s="33" customFormat="1" hidden="1"/>
    <row r="335" s="33" customFormat="1" hidden="1"/>
    <row r="336" s="33" customFormat="1" hidden="1"/>
    <row r="337" s="33" customFormat="1" hidden="1"/>
    <row r="338" s="33" customFormat="1" hidden="1"/>
    <row r="339" s="33" customFormat="1" hidden="1"/>
    <row r="340" s="33" customFormat="1" hidden="1"/>
    <row r="341" s="33" customFormat="1" hidden="1"/>
    <row r="342" s="33" customFormat="1" hidden="1"/>
    <row r="343" s="33" customFormat="1" hidden="1"/>
    <row r="344" s="33" customFormat="1" hidden="1"/>
    <row r="345" s="33" customFormat="1" hidden="1"/>
    <row r="346" s="33" customFormat="1" hidden="1"/>
    <row r="347" s="33" customFormat="1" hidden="1"/>
    <row r="348" s="33" customFormat="1" hidden="1"/>
    <row r="349" s="33" customFormat="1" hidden="1"/>
    <row r="350" s="33" customFormat="1" hidden="1"/>
    <row r="351" s="33" customFormat="1" hidden="1"/>
    <row r="352" s="33" customFormat="1" hidden="1"/>
    <row r="353" s="33" customFormat="1" hidden="1"/>
    <row r="354" s="33" customFormat="1" hidden="1"/>
    <row r="355" s="33" customFormat="1" hidden="1"/>
    <row r="356" s="33" customFormat="1" hidden="1"/>
    <row r="357" s="33" customFormat="1" hidden="1"/>
    <row r="358" s="33" customFormat="1" hidden="1"/>
    <row r="359" s="33" customFormat="1" hidden="1"/>
    <row r="360" s="33" customFormat="1" hidden="1"/>
    <row r="361" s="33" customFormat="1" hidden="1"/>
    <row r="362" s="33" customFormat="1" hidden="1"/>
    <row r="363" s="33" customFormat="1" hidden="1"/>
    <row r="364" s="33" customFormat="1" hidden="1"/>
    <row r="365" s="33" customFormat="1" hidden="1"/>
    <row r="366" s="33" customFormat="1" hidden="1"/>
    <row r="367" s="33" customFormat="1" hidden="1"/>
    <row r="368" s="33" customFormat="1" hidden="1"/>
    <row r="369" s="33" customFormat="1" hidden="1"/>
    <row r="370" s="33" customFormat="1" hidden="1"/>
    <row r="371" s="33" customFormat="1" hidden="1"/>
    <row r="372" s="33" customFormat="1" hidden="1"/>
    <row r="373" s="33" customFormat="1" hidden="1"/>
    <row r="374" s="33" customFormat="1" hidden="1"/>
    <row r="375" s="33" customFormat="1" hidden="1"/>
    <row r="376" s="33" customFormat="1" hidden="1"/>
    <row r="377" s="33" customFormat="1" hidden="1"/>
    <row r="378" s="33" customFormat="1" hidden="1"/>
    <row r="379" s="33" customFormat="1" hidden="1"/>
    <row r="380" s="33" customFormat="1" hidden="1"/>
    <row r="381" s="33" customFormat="1" hidden="1"/>
    <row r="382" s="33" customFormat="1" hidden="1"/>
    <row r="383" s="33" customFormat="1" hidden="1"/>
    <row r="384" s="33" customFormat="1" hidden="1"/>
    <row r="385" s="33" customFormat="1" hidden="1"/>
    <row r="386" s="33" customFormat="1" hidden="1"/>
    <row r="387" s="33" customFormat="1" hidden="1"/>
    <row r="388" s="33" customFormat="1" hidden="1"/>
    <row r="389" s="33" customFormat="1" hidden="1"/>
    <row r="390" s="33" customFormat="1" hidden="1"/>
    <row r="391" s="33" customFormat="1" hidden="1"/>
    <row r="392" s="33" customFormat="1" hidden="1"/>
    <row r="393" s="33" customFormat="1" hidden="1"/>
    <row r="394" s="33" customFormat="1" hidden="1"/>
    <row r="395" s="33" customFormat="1" hidden="1"/>
    <row r="396" s="33" customFormat="1" hidden="1"/>
    <row r="397" s="33" customFormat="1" hidden="1"/>
    <row r="398" s="33" customFormat="1" hidden="1"/>
    <row r="399" s="33" customFormat="1" hidden="1"/>
    <row r="400" s="33" customFormat="1" hidden="1"/>
    <row r="401" s="33" customFormat="1" hidden="1"/>
    <row r="402" s="33" customFormat="1" hidden="1"/>
    <row r="403" s="33" customFormat="1" hidden="1"/>
    <row r="404" s="33" customFormat="1" hidden="1"/>
    <row r="405" s="33" customFormat="1" hidden="1"/>
    <row r="406" s="33" customFormat="1" hidden="1"/>
    <row r="407" s="33" customFormat="1" hidden="1"/>
    <row r="408" s="33" customFormat="1" hidden="1"/>
    <row r="409" s="33" customFormat="1" hidden="1"/>
    <row r="410" s="33" customFormat="1" hidden="1"/>
    <row r="411" s="33" customFormat="1" hidden="1"/>
    <row r="412" s="33" customFormat="1" hidden="1"/>
    <row r="413" s="33" customFormat="1" hidden="1"/>
    <row r="414" s="33" customFormat="1" hidden="1"/>
    <row r="415" s="33" customFormat="1" hidden="1"/>
    <row r="416" s="33" customFormat="1" hidden="1"/>
    <row r="417" s="33" customFormat="1" hidden="1"/>
    <row r="418" s="33" customFormat="1" hidden="1"/>
    <row r="419" s="33" customFormat="1" hidden="1"/>
    <row r="420" s="33" customFormat="1" hidden="1"/>
    <row r="421" s="33" customFormat="1" hidden="1"/>
    <row r="422" s="33" customFormat="1" hidden="1"/>
    <row r="423" s="33" customFormat="1" hidden="1"/>
    <row r="424" s="33" customFormat="1" hidden="1"/>
    <row r="425" s="33" customFormat="1" hidden="1"/>
    <row r="426" s="33" customFormat="1" hidden="1"/>
    <row r="427" s="33" customFormat="1" hidden="1"/>
    <row r="428" s="33" customFormat="1" hidden="1"/>
    <row r="429" s="33" customFormat="1" hidden="1"/>
    <row r="430" s="33" customFormat="1" hidden="1"/>
    <row r="431" s="33" customFormat="1" hidden="1"/>
    <row r="432" s="33" customFormat="1" hidden="1"/>
    <row r="433" s="33" customFormat="1" hidden="1"/>
    <row r="434" s="33" customFormat="1" hidden="1"/>
    <row r="435" s="33" customFormat="1" hidden="1"/>
    <row r="436" s="33" customFormat="1" hidden="1"/>
    <row r="437" s="33" customFormat="1" hidden="1"/>
    <row r="438" s="33" customFormat="1" hidden="1"/>
    <row r="439" s="33" customFormat="1" hidden="1"/>
    <row r="440" s="33" customFormat="1" hidden="1"/>
    <row r="441" s="33" customFormat="1" hidden="1"/>
    <row r="442" s="33" customFormat="1" hidden="1"/>
    <row r="443" s="33" customFormat="1" hidden="1"/>
    <row r="444" s="33" customFormat="1" hidden="1"/>
    <row r="445" s="33" customFormat="1" hidden="1"/>
    <row r="446" s="33" customFormat="1" hidden="1"/>
    <row r="447" s="33" customFormat="1" hidden="1"/>
    <row r="448" s="33" customFormat="1" hidden="1"/>
    <row r="449" s="33" customFormat="1" hidden="1"/>
    <row r="450" s="33" customFormat="1" hidden="1"/>
    <row r="451" s="33" customFormat="1" hidden="1"/>
    <row r="452" s="33" customFormat="1" hidden="1"/>
    <row r="453" s="33" customFormat="1" hidden="1"/>
    <row r="454" s="33" customFormat="1" hidden="1"/>
    <row r="455" s="33" customFormat="1" hidden="1"/>
    <row r="456" s="33" customFormat="1" hidden="1"/>
    <row r="457" s="33" customFormat="1" hidden="1"/>
    <row r="458" s="33" customFormat="1" hidden="1"/>
    <row r="459" s="33" customFormat="1" hidden="1"/>
    <row r="460" s="33" customFormat="1" hidden="1"/>
    <row r="461" s="33" customFormat="1" hidden="1"/>
    <row r="462" s="33" customFormat="1" hidden="1"/>
    <row r="463" s="33" customFormat="1" hidden="1"/>
    <row r="464" s="33" customFormat="1" hidden="1"/>
    <row r="465" s="33" customFormat="1" hidden="1"/>
    <row r="466" s="33" customFormat="1" hidden="1"/>
    <row r="467" s="33" customFormat="1" hidden="1"/>
    <row r="468" s="33" customFormat="1" hidden="1"/>
    <row r="469" s="33" customFormat="1" hidden="1"/>
    <row r="470" s="33" customFormat="1" hidden="1"/>
    <row r="471" s="33" customFormat="1" hidden="1"/>
    <row r="472" s="33" customFormat="1" hidden="1"/>
    <row r="473" s="33" customFormat="1" hidden="1"/>
    <row r="474" s="33" customFormat="1" hidden="1"/>
    <row r="475" s="33" customFormat="1" hidden="1"/>
    <row r="476" s="33" customFormat="1" hidden="1"/>
    <row r="477" s="33" customFormat="1" hidden="1"/>
    <row r="478" s="33" customFormat="1" hidden="1"/>
    <row r="479" s="33" customFormat="1" hidden="1"/>
    <row r="480" s="33" customFormat="1" hidden="1"/>
    <row r="481" s="33" customFormat="1" hidden="1"/>
    <row r="482" s="33" customFormat="1" hidden="1"/>
    <row r="483" s="33" customFormat="1" hidden="1"/>
    <row r="484" s="33" customFormat="1" hidden="1"/>
    <row r="485" s="33" customFormat="1" hidden="1"/>
    <row r="486" s="33" customFormat="1" hidden="1"/>
    <row r="487" s="33" customFormat="1" hidden="1"/>
    <row r="488" s="33" customFormat="1" hidden="1"/>
    <row r="489" s="33" customFormat="1" hidden="1"/>
    <row r="490" s="33" customFormat="1" hidden="1"/>
    <row r="491" s="33" customFormat="1" hidden="1"/>
    <row r="492" s="33" customFormat="1" hidden="1"/>
    <row r="493" s="33" customFormat="1" hidden="1"/>
    <row r="494" s="33" customFormat="1" hidden="1"/>
    <row r="495" s="33" customFormat="1" hidden="1"/>
    <row r="496" s="33" customFormat="1" hidden="1"/>
    <row r="497" s="33" customFormat="1" hidden="1"/>
    <row r="498" s="33" customFormat="1" hidden="1"/>
    <row r="499" s="33" customFormat="1" hidden="1"/>
    <row r="500" s="33" customFormat="1" hidden="1"/>
    <row r="501" s="33" customFormat="1" hidden="1"/>
    <row r="502" s="33" customFormat="1" hidden="1"/>
    <row r="503" s="33" customFormat="1" hidden="1"/>
    <row r="504" s="33" customFormat="1" hidden="1"/>
    <row r="505" s="33" customFormat="1" hidden="1"/>
    <row r="506" s="33" customFormat="1" hidden="1"/>
    <row r="507" s="33" customFormat="1" hidden="1"/>
    <row r="508" s="33" customFormat="1" hidden="1"/>
    <row r="509" s="33" customFormat="1" hidden="1"/>
    <row r="510" s="33" customFormat="1" hidden="1"/>
    <row r="511" s="33" customFormat="1" hidden="1"/>
    <row r="512" s="33" customFormat="1" hidden="1"/>
    <row r="513" s="33" customFormat="1" hidden="1"/>
    <row r="514" s="33" customFormat="1" hidden="1"/>
    <row r="515" s="33" customFormat="1" hidden="1"/>
    <row r="516" s="33" customFormat="1" hidden="1"/>
    <row r="517" s="33" customFormat="1" hidden="1"/>
    <row r="518" s="33" customFormat="1" hidden="1"/>
    <row r="519" s="33" customFormat="1" hidden="1"/>
    <row r="520" s="33" customFormat="1" hidden="1"/>
    <row r="521" s="33" customFormat="1" hidden="1"/>
  </sheetData>
  <sheetProtection algorithmName="SHA-512" hashValue="n6LzhULidBl0uoghTR16dV9AGJdJvpHh9fhJSKFU0uL4+HjTXCsQyKecskZKuvkZpnx6nLKTS9atx/Nt5xzK5g==" saltValue="ibaVem63gTBZ4JlHBiwhwA==" spinCount="100000" sheet="1" objects="1" scenarios="1"/>
  <protectedRanges>
    <protectedRange sqref="I35:I40" name="Rango6"/>
    <protectedRange sqref="E35:E40" name="Rango5"/>
    <protectedRange sqref="C35:C40" name="Rango4"/>
    <protectedRange sqref="F35:F40" name="Rango14"/>
  </protectedRanges>
  <mergeCells count="43">
    <mergeCell ref="D66:E66"/>
    <mergeCell ref="E67:I67"/>
    <mergeCell ref="B67:C67"/>
    <mergeCell ref="D29:E29"/>
    <mergeCell ref="G50:H50"/>
    <mergeCell ref="B62:I62"/>
    <mergeCell ref="B63:I63"/>
    <mergeCell ref="D50:E50"/>
    <mergeCell ref="B45:I45"/>
    <mergeCell ref="B46:I46"/>
    <mergeCell ref="B52:I52"/>
    <mergeCell ref="B53:I53"/>
    <mergeCell ref="D59:E59"/>
    <mergeCell ref="G59:H59"/>
    <mergeCell ref="B32:I32"/>
    <mergeCell ref="B33:I33"/>
    <mergeCell ref="B15:B16"/>
    <mergeCell ref="F15:F21"/>
    <mergeCell ref="H15:H16"/>
    <mergeCell ref="B17:B19"/>
    <mergeCell ref="H17:H19"/>
    <mergeCell ref="B20:B21"/>
    <mergeCell ref="K47:N47"/>
    <mergeCell ref="B2:I2"/>
    <mergeCell ref="B1:I1"/>
    <mergeCell ref="B13:I13"/>
    <mergeCell ref="B4:B5"/>
    <mergeCell ref="F4:F10"/>
    <mergeCell ref="H4:H5"/>
    <mergeCell ref="B6:B8"/>
    <mergeCell ref="H6:H8"/>
    <mergeCell ref="B9:B10"/>
    <mergeCell ref="D22:E22"/>
    <mergeCell ref="D11:E11"/>
    <mergeCell ref="H30:I30"/>
    <mergeCell ref="F30:G30"/>
    <mergeCell ref="B24:I24"/>
    <mergeCell ref="B25:I25"/>
    <mergeCell ref="F42:G42"/>
    <mergeCell ref="H42:I42"/>
    <mergeCell ref="D41:E42"/>
    <mergeCell ref="C41:C42"/>
    <mergeCell ref="B41:B42"/>
  </mergeCells>
  <conditionalFormatting sqref="I4:I10">
    <cfRule type="containsText" dxfId="14" priority="13" operator="containsText" text="NO">
      <formula>NOT(ISERROR(SEARCH("NO",I4)))</formula>
    </cfRule>
    <cfRule type="containsText" dxfId="13" priority="21" operator="containsText" text="SI">
      <formula>NOT(ISERROR(SEARCH("SI",I4)))</formula>
    </cfRule>
  </conditionalFormatting>
  <conditionalFormatting sqref="I15:I21">
    <cfRule type="containsText" dxfId="12" priority="1" operator="containsText" text="NO">
      <formula>NOT(ISERROR(SEARCH("NO",I15)))</formula>
    </cfRule>
    <cfRule type="containsText" dxfId="11" priority="12" operator="containsText" text="Nivel 1= OK">
      <formula>NOT(ISERROR(SEARCH("Nivel 1= OK",I15)))</formula>
    </cfRule>
    <cfRule type="containsText" dxfId="10" priority="19" operator="containsText" text="SI">
      <formula>NOT(ISERROR(SEARCH("SI",I15)))</formula>
    </cfRule>
  </conditionalFormatting>
  <conditionalFormatting sqref="I27:I28">
    <cfRule type="containsText" dxfId="9" priority="11" operator="containsText" text="NO">
      <formula>NOT(ISERROR(SEARCH("NO",I27)))</formula>
    </cfRule>
    <cfRule type="containsText" dxfId="8" priority="16" operator="containsText" text="SI">
      <formula>NOT(ISERROR(SEARCH("SI",I27)))</formula>
    </cfRule>
  </conditionalFormatting>
  <conditionalFormatting sqref="I35:I40">
    <cfRule type="containsText" dxfId="7" priority="2" operator="containsText" text="NO">
      <formula>NOT(ISERROR(SEARCH("NO",I35)))</formula>
    </cfRule>
    <cfRule type="containsText" dxfId="6" priority="3" operator="containsText" text="SI">
      <formula>NOT(ISERROR(SEARCH("SI",I35)))</formula>
    </cfRule>
  </conditionalFormatting>
  <conditionalFormatting sqref="I48:I49">
    <cfRule type="containsText" dxfId="5" priority="10" operator="containsText" text="NO">
      <formula>NOT(ISERROR(SEARCH("NO",I48)))</formula>
    </cfRule>
    <cfRule type="containsText" dxfId="4" priority="15" operator="containsText" text="SI">
      <formula>NOT(ISERROR(SEARCH("SI",I48)))</formula>
    </cfRule>
  </conditionalFormatting>
  <conditionalFormatting sqref="I55:I58">
    <cfRule type="containsText" dxfId="3" priority="4" operator="containsText" text="NO">
      <formula>NOT(ISERROR(SEARCH("NO",I55)))</formula>
    </cfRule>
    <cfRule type="containsText" dxfId="2" priority="5" operator="containsText" text="SI">
      <formula>NOT(ISERROR(SEARCH("SI",I55)))</formula>
    </cfRule>
  </conditionalFormatting>
  <conditionalFormatting sqref="I65">
    <cfRule type="containsText" dxfId="1" priority="8" operator="containsText" text="NO">
      <formula>NOT(ISERROR(SEARCH("NO",I65)))</formula>
    </cfRule>
    <cfRule type="containsText" dxfId="0" priority="14" operator="containsText" text="SI">
      <formula>NOT(ISERROR(SEARCH("SI",I65)))</formula>
    </cfRule>
  </conditionalFormatting>
  <pageMargins left="0.7" right="0.7" top="0.75" bottom="0.75" header="0.3" footer="0.3"/>
  <pageSetup orientation="portrait" horizontalDpi="4294967294"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8"/>
  <sheetViews>
    <sheetView topLeftCell="G19" workbookViewId="0">
      <selection activeCell="G19" sqref="G19"/>
    </sheetView>
  </sheetViews>
  <sheetFormatPr baseColWidth="10" defaultColWidth="11.42578125" defaultRowHeight="15"/>
  <cols>
    <col min="1" max="1" width="12.42578125" customWidth="1"/>
    <col min="2" max="2" width="30.85546875" customWidth="1"/>
    <col min="3" max="3" width="29.28515625" customWidth="1"/>
    <col min="6" max="6" width="18.5703125" customWidth="1"/>
    <col min="7" max="7" width="23.7109375" customWidth="1"/>
  </cols>
  <sheetData>
    <row r="1" spans="1:8" ht="15.75" thickBot="1">
      <c r="A1" s="32" t="s">
        <v>255</v>
      </c>
      <c r="B1" s="32"/>
      <c r="C1" s="32"/>
      <c r="D1" s="32"/>
      <c r="E1" s="32"/>
      <c r="F1" s="32"/>
    </row>
    <row r="2" spans="1:8" ht="30.75" thickBot="1">
      <c r="A2" s="14" t="s">
        <v>84</v>
      </c>
      <c r="B2" s="12" t="s">
        <v>256</v>
      </c>
      <c r="C2" s="12" t="s">
        <v>86</v>
      </c>
      <c r="D2" s="12" t="s">
        <v>87</v>
      </c>
      <c r="E2" s="15" t="s">
        <v>88</v>
      </c>
      <c r="F2" s="6" t="s">
        <v>257</v>
      </c>
    </row>
    <row r="3" spans="1:8" ht="15" customHeight="1">
      <c r="A3" s="648" t="s">
        <v>90</v>
      </c>
      <c r="B3" s="16" t="s">
        <v>258</v>
      </c>
      <c r="C3" s="17"/>
      <c r="D3" s="28" t="s">
        <v>114</v>
      </c>
      <c r="E3" s="18"/>
      <c r="F3" s="5" t="s">
        <v>259</v>
      </c>
    </row>
    <row r="4" spans="1:8">
      <c r="A4" s="649"/>
      <c r="B4" s="10" t="s">
        <v>260</v>
      </c>
      <c r="C4" s="13"/>
      <c r="D4" s="28" t="s">
        <v>118</v>
      </c>
      <c r="E4" s="19"/>
      <c r="F4" s="5" t="s">
        <v>259</v>
      </c>
    </row>
    <row r="5" spans="1:8" ht="31.5" customHeight="1">
      <c r="A5" s="649"/>
      <c r="B5" s="11" t="s">
        <v>261</v>
      </c>
      <c r="C5" s="13"/>
      <c r="D5" s="28" t="s">
        <v>113</v>
      </c>
      <c r="E5" s="19"/>
      <c r="F5" s="5" t="s">
        <v>259</v>
      </c>
    </row>
    <row r="6" spans="1:8" ht="36" customHeight="1">
      <c r="A6" s="649"/>
      <c r="B6" s="11" t="s">
        <v>262</v>
      </c>
      <c r="C6" s="13"/>
      <c r="D6" s="28" t="s">
        <v>118</v>
      </c>
      <c r="E6" s="19"/>
      <c r="F6" s="5" t="s">
        <v>259</v>
      </c>
    </row>
    <row r="7" spans="1:8">
      <c r="A7" s="649"/>
      <c r="B7" s="11" t="s">
        <v>263</v>
      </c>
      <c r="C7" s="13"/>
      <c r="D7" s="28" t="s">
        <v>113</v>
      </c>
      <c r="E7" s="20"/>
      <c r="F7" s="5" t="s">
        <v>259</v>
      </c>
    </row>
    <row r="8" spans="1:8">
      <c r="A8" s="649"/>
      <c r="B8" s="28" t="s">
        <v>115</v>
      </c>
      <c r="C8" s="13"/>
      <c r="D8" s="28" t="s">
        <v>114</v>
      </c>
      <c r="E8" s="30"/>
      <c r="F8" s="27" t="s">
        <v>92</v>
      </c>
    </row>
    <row r="9" spans="1:8">
      <c r="A9" s="650"/>
      <c r="B9" s="28" t="s">
        <v>117</v>
      </c>
      <c r="C9" s="13"/>
      <c r="D9" s="28" t="s">
        <v>118</v>
      </c>
      <c r="E9" s="25"/>
      <c r="F9" s="27" t="s">
        <v>92</v>
      </c>
    </row>
    <row r="10" spans="1:8" ht="30">
      <c r="A10" s="651" t="s">
        <v>95</v>
      </c>
      <c r="B10" s="10" t="s">
        <v>264</v>
      </c>
      <c r="C10" s="13"/>
      <c r="D10" s="28" t="s">
        <v>116</v>
      </c>
      <c r="E10" s="22"/>
      <c r="F10" s="5" t="s">
        <v>259</v>
      </c>
    </row>
    <row r="11" spans="1:8" ht="30">
      <c r="A11" s="650"/>
      <c r="B11" s="10" t="str">
        <f>CONCATENATE("Riesgo reproductivo para aves (",F11,")")</f>
        <v>Riesgo reproductivo para aves (mg / kg dieta)</v>
      </c>
      <c r="C11" s="13"/>
      <c r="D11" s="28" t="s">
        <v>118</v>
      </c>
      <c r="E11" s="3"/>
      <c r="F11" s="26" t="s">
        <v>97</v>
      </c>
      <c r="G11" s="5" t="s">
        <v>259</v>
      </c>
      <c r="H11" t="s">
        <v>265</v>
      </c>
    </row>
    <row r="12" spans="1:8" ht="26.25">
      <c r="A12" s="651" t="s">
        <v>98</v>
      </c>
      <c r="B12" s="10" t="s">
        <v>266</v>
      </c>
      <c r="C12" s="13"/>
      <c r="D12" s="28" t="s">
        <v>116</v>
      </c>
      <c r="E12" s="4"/>
      <c r="F12" s="5" t="s">
        <v>259</v>
      </c>
    </row>
    <row r="13" spans="1:8" ht="30">
      <c r="A13" s="650"/>
      <c r="B13" s="10" t="s">
        <v>267</v>
      </c>
      <c r="C13" s="13"/>
      <c r="D13" s="28" t="s">
        <v>114</v>
      </c>
      <c r="E13" s="4"/>
      <c r="F13" s="5" t="s">
        <v>259</v>
      </c>
    </row>
    <row r="14" spans="1:8" ht="23.25" thickBot="1">
      <c r="A14" s="2" t="s">
        <v>100</v>
      </c>
      <c r="B14" s="29" t="s">
        <v>268</v>
      </c>
      <c r="C14" s="21"/>
      <c r="D14" s="28" t="s">
        <v>114</v>
      </c>
      <c r="E14" s="23"/>
      <c r="F14" s="5" t="s">
        <v>259</v>
      </c>
    </row>
    <row r="16" spans="1:8" ht="15.75" customHeight="1">
      <c r="F16" s="5"/>
    </row>
    <row r="17" spans="2:9" ht="15.75" customHeight="1">
      <c r="B17" s="652" t="s">
        <v>101</v>
      </c>
      <c r="C17" s="653"/>
      <c r="D17" s="654"/>
      <c r="E17" s="9"/>
      <c r="F17" s="5" t="s">
        <v>259</v>
      </c>
    </row>
    <row r="18" spans="2:9" ht="15.75" customHeight="1">
      <c r="B18" s="652" t="s">
        <v>102</v>
      </c>
      <c r="C18" s="653"/>
      <c r="D18" s="654"/>
      <c r="E18" s="9"/>
      <c r="F18" s="5" t="s">
        <v>259</v>
      </c>
    </row>
    <row r="19" spans="2:9" ht="18.75" customHeight="1">
      <c r="B19" s="652" t="s">
        <v>103</v>
      </c>
      <c r="C19" s="653"/>
      <c r="D19" s="654"/>
      <c r="E19" s="9"/>
      <c r="F19" s="5" t="s">
        <v>259</v>
      </c>
    </row>
    <row r="20" spans="2:9" ht="18.75" customHeight="1">
      <c r="B20" s="652" t="s">
        <v>104</v>
      </c>
      <c r="C20" s="653"/>
      <c r="D20" s="654"/>
      <c r="E20" s="9"/>
      <c r="F20" s="5" t="s">
        <v>259</v>
      </c>
    </row>
    <row r="21" spans="2:9" ht="18.75" customHeight="1">
      <c r="B21" s="652" t="s">
        <v>105</v>
      </c>
      <c r="C21" s="653"/>
      <c r="D21" s="654"/>
      <c r="E21" s="9"/>
      <c r="F21" s="5" t="s">
        <v>259</v>
      </c>
    </row>
    <row r="22" spans="2:9" ht="15.75" customHeight="1">
      <c r="B22" s="652" t="s">
        <v>106</v>
      </c>
      <c r="C22" s="653"/>
      <c r="D22" s="654"/>
      <c r="E22" s="9"/>
      <c r="F22" s="5" t="s">
        <v>259</v>
      </c>
    </row>
    <row r="23" spans="2:9" ht="15.75" customHeight="1">
      <c r="B23" s="652" t="s">
        <v>269</v>
      </c>
      <c r="C23" s="653"/>
      <c r="D23" s="654"/>
      <c r="E23" s="9"/>
      <c r="F23" s="5" t="s">
        <v>270</v>
      </c>
    </row>
    <row r="24" spans="2:9" ht="15.75">
      <c r="B24" s="647" t="s">
        <v>271</v>
      </c>
      <c r="C24" s="647"/>
      <c r="D24" s="647"/>
      <c r="E24" s="31"/>
      <c r="F24" s="5" t="s">
        <v>270</v>
      </c>
    </row>
    <row r="25" spans="2:9" ht="17.25" customHeight="1">
      <c r="B25" s="647" t="s">
        <v>272</v>
      </c>
      <c r="C25" s="647"/>
      <c r="D25" s="647"/>
      <c r="E25" s="31"/>
      <c r="F25" s="5" t="s">
        <v>270</v>
      </c>
    </row>
    <row r="26" spans="2:9" ht="18" customHeight="1">
      <c r="B26" s="647" t="s">
        <v>273</v>
      </c>
      <c r="C26" s="647"/>
      <c r="D26" s="647"/>
      <c r="E26" s="31"/>
      <c r="F26" s="5" t="s">
        <v>270</v>
      </c>
    </row>
    <row r="30" spans="2:9">
      <c r="E30" s="7" t="s">
        <v>8</v>
      </c>
    </row>
    <row r="31" spans="2:9">
      <c r="E31" s="8" t="s">
        <v>107</v>
      </c>
      <c r="F31" s="8" t="s">
        <v>108</v>
      </c>
      <c r="G31" s="8" t="s">
        <v>109</v>
      </c>
      <c r="H31" s="8" t="s">
        <v>110</v>
      </c>
      <c r="I31" s="8"/>
    </row>
    <row r="32" spans="2:9">
      <c r="E32" s="24" t="s">
        <v>113</v>
      </c>
      <c r="F32" s="8" t="s">
        <v>97</v>
      </c>
      <c r="G32" s="8" t="s">
        <v>115</v>
      </c>
      <c r="H32" t="s">
        <v>94</v>
      </c>
      <c r="I32" s="8"/>
    </row>
    <row r="33" spans="5:9">
      <c r="E33" s="24" t="s">
        <v>114</v>
      </c>
      <c r="F33" s="8" t="s">
        <v>96</v>
      </c>
      <c r="G33" s="8" t="s">
        <v>117</v>
      </c>
      <c r="H33" s="8" t="s">
        <v>92</v>
      </c>
      <c r="I33" s="8"/>
    </row>
    <row r="34" spans="5:9">
      <c r="E34" s="24" t="s">
        <v>116</v>
      </c>
      <c r="F34" s="8"/>
      <c r="G34" s="8"/>
      <c r="H34" s="8" t="s">
        <v>91</v>
      </c>
      <c r="I34" s="8"/>
    </row>
    <row r="35" spans="5:9">
      <c r="E35" s="24" t="s">
        <v>118</v>
      </c>
      <c r="F35" s="8"/>
      <c r="G35" s="8"/>
      <c r="H35" s="8"/>
      <c r="I35" s="8"/>
    </row>
    <row r="36" spans="5:9">
      <c r="E36" s="24" t="s">
        <v>119</v>
      </c>
      <c r="F36" s="8"/>
      <c r="G36" s="8"/>
      <c r="H36" s="8"/>
      <c r="I36" s="8"/>
    </row>
    <row r="37" spans="5:9">
      <c r="E37" s="8"/>
      <c r="F37" s="8"/>
      <c r="G37" s="8"/>
      <c r="H37" s="8"/>
      <c r="I37" s="8"/>
    </row>
    <row r="38" spans="5:9">
      <c r="E38" s="8"/>
      <c r="F38" s="8"/>
      <c r="G38" s="8"/>
      <c r="H38" s="8"/>
      <c r="I38" s="8"/>
    </row>
  </sheetData>
  <protectedRanges>
    <protectedRange sqref="C3:C14" name="Rango2"/>
    <protectedRange sqref="E8:E11 F11" name="Rango3"/>
    <protectedRange sqref="E12:E13" name="Rango1"/>
    <protectedRange sqref="E14" name="Rango4"/>
    <protectedRange sqref="E16:E18" name="Rango5"/>
    <protectedRange sqref="E19:E24" name="Rango5_1"/>
    <protectedRange sqref="E6:E7" name="Rango3_1"/>
    <protectedRange sqref="E3" name="Rango3_2"/>
    <protectedRange sqref="E4" name="Rango3_3"/>
    <protectedRange sqref="E5" name="Rango3_4"/>
  </protectedRanges>
  <mergeCells count="13">
    <mergeCell ref="B25:D25"/>
    <mergeCell ref="B26:D26"/>
    <mergeCell ref="B24:D24"/>
    <mergeCell ref="A3:A9"/>
    <mergeCell ref="A10:A11"/>
    <mergeCell ref="A12:A13"/>
    <mergeCell ref="B17:D17"/>
    <mergeCell ref="B18:D18"/>
    <mergeCell ref="B19:D19"/>
    <mergeCell ref="B20:D20"/>
    <mergeCell ref="B21:D21"/>
    <mergeCell ref="B22:D22"/>
    <mergeCell ref="B23:D23"/>
  </mergeCells>
  <dataValidations count="4">
    <dataValidation type="list" allowBlank="1" showInputMessage="1" showErrorMessage="1" sqref="F8:F9" xr:uid="{00000000-0002-0000-0900-000000000000}">
      <formula1>UNIDAD_ESPECIAL</formula1>
    </dataValidation>
    <dataValidation type="list" allowBlank="1" showInputMessage="1" showErrorMessage="1" sqref="B8:B9" xr:uid="{00000000-0002-0000-0900-000001000000}">
      <formula1>Adicional</formula1>
    </dataValidation>
    <dataValidation type="list" allowBlank="1" showInputMessage="1" showErrorMessage="1" sqref="F11" xr:uid="{00000000-0002-0000-0900-000002000000}">
      <formula1>UNIDAD</formula1>
    </dataValidation>
    <dataValidation type="list" allowBlank="1" showInputMessage="1" showErrorMessage="1" sqref="D3:D14" xr:uid="{00000000-0002-0000-0900-000003000000}">
      <formula1>Parametro_peligrosidad</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20</vt:i4>
      </vt:variant>
    </vt:vector>
  </HeadingPairs>
  <TitlesOfParts>
    <vt:vector size="31" baseType="lpstr">
      <vt:lpstr>Identificación</vt:lpstr>
      <vt:lpstr>Patrón de uso</vt:lpstr>
      <vt:lpstr>Peligrosidad</vt:lpstr>
      <vt:lpstr>Acuáticos</vt:lpstr>
      <vt:lpstr>Aves</vt:lpstr>
      <vt:lpstr>Abejas</vt:lpstr>
      <vt:lpstr>Lombrices</vt:lpstr>
      <vt:lpstr>Resultados</vt:lpstr>
      <vt:lpstr>PE_IAGT</vt:lpstr>
      <vt:lpstr>PE_M1</vt:lpstr>
      <vt:lpstr>Agrupación de cultivos</vt:lpstr>
      <vt:lpstr>Acuáticos!_ftn1</vt:lpstr>
      <vt:lpstr>Acuáticos!_ftnref1</vt:lpstr>
      <vt:lpstr>Adicional</vt:lpstr>
      <vt:lpstr>Altura_boquilla</vt:lpstr>
      <vt:lpstr>CULTIVOS</vt:lpstr>
      <vt:lpstr>DETALLE</vt:lpstr>
      <vt:lpstr>Humedecer</vt:lpstr>
      <vt:lpstr>INDICADORES</vt:lpstr>
      <vt:lpstr>Intercepcion</vt:lpstr>
      <vt:lpstr>LISTA_CULTIVOS</vt:lpstr>
      <vt:lpstr>Metodo_aplicacion</vt:lpstr>
      <vt:lpstr>Nivel_1_acuaticos</vt:lpstr>
      <vt:lpstr>Nivel_2_acuaticos</vt:lpstr>
      <vt:lpstr>Niveles_de_preocupacion</vt:lpstr>
      <vt:lpstr>Parametro_peligrosidad</vt:lpstr>
      <vt:lpstr>Presentacion</vt:lpstr>
      <vt:lpstr>Tamaño_gota</vt:lpstr>
      <vt:lpstr>TIPO_DE_PRODUCTO</vt:lpstr>
      <vt:lpstr>UNIDAD</vt:lpstr>
      <vt:lpstr>UNIDAD_ESPECIAL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Inti Acedo Vasquez</dc:creator>
  <cp:keywords/>
  <dc:description/>
  <cp:lastModifiedBy>Katherine Jiménez Quesada</cp:lastModifiedBy>
  <cp:revision/>
  <dcterms:created xsi:type="dcterms:W3CDTF">2011-08-29T17:22:55Z</dcterms:created>
  <dcterms:modified xsi:type="dcterms:W3CDTF">2024-10-31T17:17:22Z</dcterms:modified>
  <cp:category/>
  <cp:contentStatus/>
</cp:coreProperties>
</file>